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üfprogramm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>
    <definedName name="_xlnm._FilterDatabase" localSheetId="0" hidden="1">'Prüfprogramm'!$A$1:$R$10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%"/>
    <numFmt numFmtId="166" formatCode="DD.MM.YYYY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4"/>
    </font>
    <font>
      <b val="1"/>
      <color rgb="001E293B"/>
    </font>
    <font>
      <b val="1"/>
      <color rgb="001E293B"/>
      <sz val="13"/>
    </font>
    <font>
      <b val="1"/>
      <color rgb="0022C55E"/>
    </font>
    <font>
      <b val="1"/>
      <color rgb="00DC2626"/>
    </font>
    <font>
      <b val="1"/>
      <color rgb="00FFFFFF"/>
      <sz val="13"/>
    </font>
    <font>
      <b val="1"/>
      <color rgb="00C8102E"/>
      <sz val="12"/>
    </font>
    <font>
      <color rgb="001E293B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1F5F9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 wrapText="1"/>
    </xf>
    <xf numFmtId="0" fontId="1" fillId="6" borderId="0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" fontId="4" fillId="0" borderId="1" applyAlignment="1" pivotButton="0" quotePrefix="0" xfId="0">
      <alignment horizontal="center" vertical="center"/>
    </xf>
    <xf numFmtId="0" fontId="0" fillId="0" borderId="1" pivotButton="0" quotePrefix="0" xfId="0"/>
    <xf numFmtId="1" fontId="5" fillId="0" borderId="1" applyAlignment="1" pivotButton="0" quotePrefix="0" xfId="0">
      <alignment horizontal="center" vertical="center"/>
    </xf>
    <xf numFmtId="1" fontId="6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0" fontId="1" fillId="6" borderId="0" pivotButton="0" quotePrefix="0" xfId="0"/>
    <xf numFmtId="165" fontId="5" fillId="0" borderId="1" applyAlignment="1" pivotButton="0" quotePrefix="0" xfId="0">
      <alignment horizontal="center" vertical="center"/>
    </xf>
    <xf numFmtId="0" fontId="0" fillId="3" borderId="1" pivotButton="0" quotePrefix="0" xfId="0"/>
    <xf numFmtId="0" fontId="7" fillId="2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Prüfungsstatus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'Dashboard'!$A$10:$A$13</f>
            </numRef>
          </cat>
          <val>
            <numRef>
              <f>'Dashboard'!$B$10:$B$13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Feststellungen nach Prüfungsbereich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'Dashboard'!F9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'Dashboard'!$E$10:$E$18</f>
            </numRef>
          </cat>
          <val>
            <numRef>
              <f>'Dashboard'!$F$10:$F$18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Risikoverteilung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'Dashboard'!$J$7:$J$9</f>
            </numRef>
          </cat>
          <val>
            <numRef>
              <f>'Dashboard'!$K$7:$K$9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15</row>
      <rowOff>0</rowOff>
    </from>
    <ext cx="46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15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40" customWidth="1" min="4" max="4"/>
    <col width="16" customWidth="1" min="5" max="5"/>
    <col width="11" customWidth="1" min="6" max="6"/>
    <col width="18" customWidth="1" min="7" max="7"/>
    <col width="13" customWidth="1" min="8" max="8"/>
    <col width="14" customWidth="1" min="9" max="9"/>
    <col width="12" customWidth="1" min="10" max="10"/>
    <col width="15" customWidth="1" min="11" max="11"/>
    <col width="14" customWidth="1" min="12" max="12"/>
    <col width="13" customWidth="1" min="13" max="13"/>
    <col width="13" customWidth="1" min="14" max="14"/>
    <col width="13" customWidth="1" min="15" max="15"/>
    <col width="22" customWidth="1" min="16" max="16"/>
    <col width="24" customWidth="1" min="17" max="17"/>
    <col width="34" customWidth="1" min="18" max="18"/>
  </cols>
  <sheetData>
    <row r="1" ht="32" customHeight="1">
      <c r="A1" s="1" t="inlineStr">
        <is>
          <t>Prüfungs-ID</t>
        </is>
      </c>
      <c r="B1" s="1" t="inlineStr">
        <is>
          <t>Prüfungsbereich</t>
        </is>
      </c>
      <c r="C1" s="1" t="inlineStr">
        <is>
          <t>Prüfungsziel</t>
        </is>
      </c>
      <c r="D1" s="1" t="inlineStr">
        <is>
          <t>Prüfschritt</t>
        </is>
      </c>
      <c r="E1" s="1" t="inlineStr">
        <is>
          <t>Risiko-Einstufung</t>
        </is>
      </c>
      <c r="F1" s="1" t="inlineStr">
        <is>
          <t>Risikofaktor</t>
        </is>
      </c>
      <c r="G1" s="1" t="inlineStr">
        <is>
          <t>Verantwortlich</t>
        </is>
      </c>
      <c r="H1" s="1" t="inlineStr">
        <is>
          <t>Standort</t>
        </is>
      </c>
      <c r="I1" s="1" t="inlineStr">
        <is>
          <t>Geplanter Beginn</t>
        </is>
      </c>
      <c r="J1" s="1" t="inlineStr">
        <is>
          <t>Fälligkeit</t>
        </is>
      </c>
      <c r="K1" s="1" t="inlineStr">
        <is>
          <t>Status</t>
        </is>
      </c>
      <c r="L1" s="1" t="inlineStr">
        <is>
          <t>Stichprobengröße</t>
        </is>
      </c>
      <c r="M1" s="1" t="inlineStr">
        <is>
          <t>Geprüfte Fälle</t>
        </is>
      </c>
      <c r="N1" s="1" t="inlineStr">
        <is>
          <t>Feststellungen</t>
        </is>
      </c>
      <c r="O1" s="1" t="inlineStr">
        <is>
          <t>Erfüllungsgrad</t>
        </is>
      </c>
      <c r="P1" s="1" t="inlineStr">
        <is>
          <t>Ergebnis</t>
        </is>
      </c>
      <c r="Q1" s="1" t="inlineStr">
        <is>
          <t>Nachweis / Ablageort</t>
        </is>
      </c>
      <c r="R1" s="1" t="inlineStr">
        <is>
          <t>Bemerkungen</t>
        </is>
      </c>
    </row>
    <row r="2">
      <c r="A2" s="2" t="inlineStr">
        <is>
          <t>AP-001</t>
        </is>
      </c>
      <c r="B2" s="2" t="inlineStr">
        <is>
          <t>Finanzbuchhaltung</t>
        </is>
      </c>
      <c r="C2" s="3" t="inlineStr">
        <is>
          <t>Kontenabstimmung</t>
        </is>
      </c>
      <c r="D2" s="3" t="inlineStr">
        <is>
          <t>Abstimmung Hauptbuch/Nebenbuch</t>
        </is>
      </c>
      <c r="E2" s="4" t="inlineStr">
        <is>
          <t>Hoch</t>
        </is>
      </c>
      <c r="F2" s="2">
        <f>IFERROR(VLOOKUP(E2,Dashboard!$J$2:$K$4,2,FALSE),0)</f>
        <v/>
      </c>
      <c r="G2" s="4" t="inlineStr">
        <is>
          <t>Anna Müller</t>
        </is>
      </c>
      <c r="H2" s="4" t="inlineStr">
        <is>
          <t>Berlin</t>
        </is>
      </c>
      <c r="I2" s="5" t="n">
        <v>46237</v>
      </c>
      <c r="J2" s="5" t="n">
        <v>46255</v>
      </c>
      <c r="K2" s="4" t="inlineStr">
        <is>
          <t>Abgeschlossen</t>
        </is>
      </c>
      <c r="L2" s="4" t="n">
        <v>25</v>
      </c>
      <c r="M2" s="4" t="n">
        <v>25</v>
      </c>
      <c r="N2" s="4" t="n">
        <v>0</v>
      </c>
      <c r="O2" s="6">
        <f>IFERROR(M2/L2,0)</f>
        <v/>
      </c>
      <c r="P2" s="2">
        <f>IF(N2=0,"Keine Feststellung",IF(N2&lt;=2,"Hinweis",IF(N2&lt;=5,"Wesentliche Feststellung","Kritische Feststellung")))</f>
        <v/>
      </c>
      <c r="Q2" s="7" t="inlineStr">
        <is>
          <t>DATEV DMS Vorg. 1201</t>
        </is>
      </c>
      <c r="R2" s="7" t="inlineStr">
        <is>
          <t>Abstimmung ohne Abweichungen.</t>
        </is>
      </c>
    </row>
    <row r="3">
      <c r="A3" s="8" t="inlineStr">
        <is>
          <t>AP-002</t>
        </is>
      </c>
      <c r="B3" s="8" t="inlineStr">
        <is>
          <t>Kassenprüfung</t>
        </is>
      </c>
      <c r="C3" s="9" t="inlineStr">
        <is>
          <t>Kassenordnungsmäßigkeit</t>
        </is>
      </c>
      <c r="D3" s="9" t="inlineStr">
        <is>
          <t>Prüfung von Kassenbestand und Kassenbuch</t>
        </is>
      </c>
      <c r="E3" s="4" t="inlineStr">
        <is>
          <t>Niedrig</t>
        </is>
      </c>
      <c r="F3" s="8">
        <f>IFERROR(VLOOKUP(E3,Dashboard!$J$2:$K$4,2,FALSE),0)</f>
        <v/>
      </c>
      <c r="G3" s="4" t="inlineStr">
        <is>
          <t>Lukas Schmidt</t>
        </is>
      </c>
      <c r="H3" s="4" t="inlineStr">
        <is>
          <t>München</t>
        </is>
      </c>
      <c r="I3" s="5" t="n">
        <v>46239</v>
      </c>
      <c r="J3" s="5" t="n">
        <v>46253</v>
      </c>
      <c r="K3" s="4" t="inlineStr">
        <is>
          <t>Abgeschlossen</t>
        </is>
      </c>
      <c r="L3" s="4" t="n">
        <v>10</v>
      </c>
      <c r="M3" s="4" t="n">
        <v>10</v>
      </c>
      <c r="N3" s="4" t="n">
        <v>1</v>
      </c>
      <c r="O3" s="10">
        <f>IFERROR(M3/L3,0)</f>
        <v/>
      </c>
      <c r="P3" s="8">
        <f>IF(N3=0,"Keine Feststellung",IF(N3&lt;=2,"Hinweis",IF(N3&lt;=5,"Wesentliche Feststellung","Kritische Feststellung")))</f>
        <v/>
      </c>
      <c r="Q3" s="7" t="inlineStr">
        <is>
          <t>Prüfungsordner KB-2026</t>
        </is>
      </c>
      <c r="R3" s="7" t="inlineStr">
        <is>
          <t>Geringfügige Differenz geklärt.</t>
        </is>
      </c>
    </row>
    <row r="4">
      <c r="A4" s="2" t="inlineStr">
        <is>
          <t>AP-003</t>
        </is>
      </c>
      <c r="B4" s="2" t="inlineStr">
        <is>
          <t>Umsatzsteuer</t>
        </is>
      </c>
      <c r="C4" s="3" t="inlineStr">
        <is>
          <t>USt-Konformität</t>
        </is>
      </c>
      <c r="D4" s="3" t="inlineStr">
        <is>
          <t>Prüfung von Umsatzsteuer und Vorsteuer</t>
        </is>
      </c>
      <c r="E4" s="4" t="inlineStr">
        <is>
          <t>Hoch</t>
        </is>
      </c>
      <c r="F4" s="2">
        <f>IFERROR(VLOOKUP(E4,Dashboard!$J$2:$K$4,2,FALSE),0)</f>
        <v/>
      </c>
      <c r="G4" s="4" t="inlineStr">
        <is>
          <t>Julia Weber</t>
        </is>
      </c>
      <c r="H4" s="4" t="inlineStr">
        <is>
          <t>Hamburg</t>
        </is>
      </c>
      <c r="I4" s="5" t="n">
        <v>46244</v>
      </c>
      <c r="J4" s="5" t="n">
        <v>46262</v>
      </c>
      <c r="K4" s="4" t="inlineStr">
        <is>
          <t>In Bearbeitung</t>
        </is>
      </c>
      <c r="L4" s="4" t="n">
        <v>30</v>
      </c>
      <c r="M4" s="4" t="n">
        <v>18</v>
      </c>
      <c r="N4" s="4" t="n">
        <v>3</v>
      </c>
      <c r="O4" s="6">
        <f>IFERROR(M4/L4,0)</f>
        <v/>
      </c>
      <c r="P4" s="2">
        <f>IF(N4=0,"Keine Feststellung",IF(N4&lt;=2,"Hinweis",IF(N4&lt;=5,"Wesentliche Feststellung","Kritische Feststellung")))</f>
        <v/>
      </c>
      <c r="Q4" s="7" t="inlineStr">
        <is>
          <t>DATEV DMS Vorg. 1355</t>
        </is>
      </c>
      <c r="R4" s="7" t="inlineStr">
        <is>
          <t>Vorsteuerabzug bei 3 Fällen prüfen.</t>
        </is>
      </c>
    </row>
    <row r="5">
      <c r="A5" s="8" t="inlineStr">
        <is>
          <t>AP-004</t>
        </is>
      </c>
      <c r="B5" s="8" t="inlineStr">
        <is>
          <t>Eingangsrechnungen</t>
        </is>
      </c>
      <c r="C5" s="9" t="inlineStr">
        <is>
          <t>Ordnungsmäßigkeit E-Rechnungen</t>
        </is>
      </c>
      <c r="D5" s="9" t="inlineStr">
        <is>
          <t>Prüfung Pflichtangaben und Freigaben</t>
        </is>
      </c>
      <c r="E5" s="4" t="inlineStr">
        <is>
          <t>Mittel</t>
        </is>
      </c>
      <c r="F5" s="8">
        <f>IFERROR(VLOOKUP(E5,Dashboard!$J$2:$K$4,2,FALSE),0)</f>
        <v/>
      </c>
      <c r="G5" s="4" t="inlineStr">
        <is>
          <t>Maximilian Fischer</t>
        </is>
      </c>
      <c r="H5" s="4" t="inlineStr">
        <is>
          <t>Köln</t>
        </is>
      </c>
      <c r="I5" s="5" t="n">
        <v>46246</v>
      </c>
      <c r="J5" s="5" t="n">
        <v>46267</v>
      </c>
      <c r="K5" s="4" t="inlineStr">
        <is>
          <t>In Bearbeitung</t>
        </is>
      </c>
      <c r="L5" s="4" t="n">
        <v>20</v>
      </c>
      <c r="M5" s="4" t="n">
        <v>14</v>
      </c>
      <c r="N5" s="4" t="n">
        <v>2</v>
      </c>
      <c r="O5" s="10">
        <f>IFERROR(M5/L5,0)</f>
        <v/>
      </c>
      <c r="P5" s="8">
        <f>IF(N5=0,"Keine Feststellung",IF(N5&lt;=2,"Hinweis",IF(N5&lt;=5,"Wesentliche Feststellung","Kritische Feststellung")))</f>
        <v/>
      </c>
      <c r="Q5" s="7" t="inlineStr">
        <is>
          <t>DMS Workflow ER-08</t>
        </is>
      </c>
      <c r="R5" s="7" t="inlineStr">
        <is>
          <t>Freigabevermerke teils fehlend.</t>
        </is>
      </c>
    </row>
    <row r="6">
      <c r="A6" s="2" t="inlineStr">
        <is>
          <t>AP-005</t>
        </is>
      </c>
      <c r="B6" s="2" t="inlineStr">
        <is>
          <t>Ausgangsrechnungen</t>
        </is>
      </c>
      <c r="C6" s="3" t="inlineStr">
        <is>
          <t>Forderungsmanagement</t>
        </is>
      </c>
      <c r="D6" s="3" t="inlineStr">
        <is>
          <t>Prüfung Rechnungsstellung und Zahlungseingänge</t>
        </is>
      </c>
      <c r="E6" s="4" t="inlineStr">
        <is>
          <t>Mittel</t>
        </is>
      </c>
      <c r="F6" s="2">
        <f>IFERROR(VLOOKUP(E6,Dashboard!$J$2:$K$4,2,FALSE),0)</f>
        <v/>
      </c>
      <c r="G6" s="4" t="inlineStr">
        <is>
          <t>Sophie Wagner</t>
        </is>
      </c>
      <c r="H6" s="4" t="inlineStr">
        <is>
          <t>Frankfurt</t>
        </is>
      </c>
      <c r="I6" s="5" t="n">
        <v>46251</v>
      </c>
      <c r="J6" s="5" t="n">
        <v>46272</v>
      </c>
      <c r="K6" s="4" t="inlineStr">
        <is>
          <t>In Bearbeitung</t>
        </is>
      </c>
      <c r="L6" s="4" t="n">
        <v>15</v>
      </c>
      <c r="M6" s="4" t="n">
        <v>9</v>
      </c>
      <c r="N6" s="4" t="n">
        <v>1</v>
      </c>
      <c r="O6" s="6">
        <f>IFERROR(M6/L6,0)</f>
        <v/>
      </c>
      <c r="P6" s="2">
        <f>IF(N6=0,"Keine Feststellung",IF(N6&lt;=2,"Hinweis",IF(N6&lt;=5,"Wesentliche Feststellung","Kritische Feststellung")))</f>
        <v/>
      </c>
      <c r="Q6" s="7" t="inlineStr">
        <is>
          <t>Prüfungsordner AR-2026</t>
        </is>
      </c>
      <c r="R6" s="7" t="inlineStr">
        <is>
          <t>Mahnwesen dokumentiert.</t>
        </is>
      </c>
    </row>
    <row r="7">
      <c r="A7" s="8" t="inlineStr">
        <is>
          <t>AP-006</t>
        </is>
      </c>
      <c r="B7" s="8" t="inlineStr">
        <is>
          <t>Personalabrechnung</t>
        </is>
      </c>
      <c r="C7" s="9" t="inlineStr">
        <is>
          <t>Abgabenkonformität</t>
        </is>
      </c>
      <c r="D7" s="9" t="inlineStr">
        <is>
          <t>Prüfung Lohnsteuer und Sozialversicherung</t>
        </is>
      </c>
      <c r="E7" s="4" t="inlineStr">
        <is>
          <t>Hoch</t>
        </is>
      </c>
      <c r="F7" s="8">
        <f>IFERROR(VLOOKUP(E7,Dashboard!$J$2:$K$4,2,FALSE),0)</f>
        <v/>
      </c>
      <c r="G7" s="4" t="inlineStr">
        <is>
          <t>Felix Becker</t>
        </is>
      </c>
      <c r="H7" s="4" t="inlineStr">
        <is>
          <t>Stuttgart</t>
        </is>
      </c>
      <c r="I7" s="5" t="n">
        <v>46258</v>
      </c>
      <c r="J7" s="5" t="n">
        <v>46276</v>
      </c>
      <c r="K7" s="4" t="inlineStr">
        <is>
          <t>Nicht begonnen</t>
        </is>
      </c>
      <c r="L7" s="4" t="n">
        <v>12</v>
      </c>
      <c r="M7" s="4" t="n">
        <v>0</v>
      </c>
      <c r="N7" s="4" t="n">
        <v>0</v>
      </c>
      <c r="O7" s="10">
        <f>IFERROR(M7/L7,0)</f>
        <v/>
      </c>
      <c r="P7" s="8">
        <f>IF(N7=0,"Keine Feststellung",IF(N7&lt;=2,"Hinweis",IF(N7&lt;=5,"Wesentliche Feststellung","Kritische Feststellung")))</f>
        <v/>
      </c>
      <c r="Q7" s="7" t="inlineStr">
        <is>
          <t>Personalakte P-44</t>
        </is>
      </c>
      <c r="R7" s="7" t="inlineStr">
        <is>
          <t>Start nach Lohnlauf August.</t>
        </is>
      </c>
    </row>
    <row r="8">
      <c r="A8" s="2" t="inlineStr">
        <is>
          <t>AP-007</t>
        </is>
      </c>
      <c r="B8" s="2" t="inlineStr">
        <is>
          <t>Anlagenbuchhaltung</t>
        </is>
      </c>
      <c r="C8" s="3" t="inlineStr">
        <is>
          <t>Anlagenvermögen</t>
        </is>
      </c>
      <c r="D8" s="3" t="inlineStr">
        <is>
          <t>Prüfung Zugänge, Abschreibungen und Abgänge</t>
        </is>
      </c>
      <c r="E8" s="4" t="inlineStr">
        <is>
          <t>Mittel</t>
        </is>
      </c>
      <c r="F8" s="2">
        <f>IFERROR(VLOOKUP(E8,Dashboard!$J$2:$K$4,2,FALSE),0)</f>
        <v/>
      </c>
      <c r="G8" s="4" t="inlineStr">
        <is>
          <t>Laura Hoffmann</t>
        </is>
      </c>
      <c r="H8" s="4" t="inlineStr">
        <is>
          <t>Düsseldorf</t>
        </is>
      </c>
      <c r="I8" s="5" t="n">
        <v>46265</v>
      </c>
      <c r="J8" s="5" t="n">
        <v>46283</v>
      </c>
      <c r="K8" s="4" t="inlineStr">
        <is>
          <t>Nicht begonnen</t>
        </is>
      </c>
      <c r="L8" s="4" t="n">
        <v>18</v>
      </c>
      <c r="M8" s="4" t="n">
        <v>0</v>
      </c>
      <c r="N8" s="4" t="n">
        <v>0</v>
      </c>
      <c r="O8" s="6">
        <f>IFERROR(M8/L8,0)</f>
        <v/>
      </c>
      <c r="P8" s="2">
        <f>IF(N8=0,"Keine Feststellung",IF(N8&lt;=2,"Hinweis",IF(N8&lt;=5,"Wesentliche Feststellung","Kritische Feststellung")))</f>
        <v/>
      </c>
      <c r="Q8" s="7" t="inlineStr">
        <is>
          <t>DATEV Anlagenbuch</t>
        </is>
      </c>
      <c r="R8" s="7" t="inlineStr">
        <is>
          <t>AfA-Liste August abwarten.</t>
        </is>
      </c>
    </row>
    <row r="9">
      <c r="A9" s="8" t="inlineStr">
        <is>
          <t>AP-008</t>
        </is>
      </c>
      <c r="B9" s="8" t="inlineStr">
        <is>
          <t>IT-Berechtigungen</t>
        </is>
      </c>
      <c r="C9" s="9" t="inlineStr">
        <is>
          <t>Zugriffssicherheit</t>
        </is>
      </c>
      <c r="D9" s="9" t="inlineStr">
        <is>
          <t>Prüfung von Benutzerrechten und Austritten</t>
        </is>
      </c>
      <c r="E9" s="4" t="inlineStr">
        <is>
          <t>Hoch</t>
        </is>
      </c>
      <c r="F9" s="8">
        <f>IFERROR(VLOOKUP(E9,Dashboard!$J$2:$K$4,2,FALSE),0)</f>
        <v/>
      </c>
      <c r="G9" s="4" t="inlineStr">
        <is>
          <t>Jonas Klein</t>
        </is>
      </c>
      <c r="H9" s="4" t="inlineStr">
        <is>
          <t>Leipzig</t>
        </is>
      </c>
      <c r="I9" s="5" t="n">
        <v>46272</v>
      </c>
      <c r="J9" s="5" t="n">
        <v>46290</v>
      </c>
      <c r="K9" s="4" t="inlineStr">
        <is>
          <t>Nicht begonnen</t>
        </is>
      </c>
      <c r="L9" s="4" t="n">
        <v>22</v>
      </c>
      <c r="M9" s="4" t="n">
        <v>0</v>
      </c>
      <c r="N9" s="4" t="n">
        <v>0</v>
      </c>
      <c r="O9" s="10">
        <f>IFERROR(M9/L9,0)</f>
        <v/>
      </c>
      <c r="P9" s="8">
        <f>IF(N9=0,"Keine Feststellung",IF(N9&lt;=2,"Hinweis",IF(N9&lt;=5,"Wesentliche Feststellung","Kritische Feststellung")))</f>
        <v/>
      </c>
      <c r="Q9" s="7" t="inlineStr">
        <is>
          <t>IT-DMS Berechtigungen</t>
        </is>
      </c>
      <c r="R9" s="7" t="inlineStr">
        <is>
          <t>Auswertung AD-Export geplant.</t>
        </is>
      </c>
    </row>
    <row r="10">
      <c r="A10" s="2" t="inlineStr">
        <is>
          <t>AP-009</t>
        </is>
      </c>
      <c r="B10" s="2" t="inlineStr">
        <is>
          <t>Datenschutz/DSGVO</t>
        </is>
      </c>
      <c r="C10" s="3" t="inlineStr">
        <is>
          <t>DSGVO-Konformität</t>
        </is>
      </c>
      <c r="D10" s="3" t="inlineStr">
        <is>
          <t>Prüfung Löschkonzept und Aufbewahrung</t>
        </is>
      </c>
      <c r="E10" s="4" t="inlineStr">
        <is>
          <t>Niedrig</t>
        </is>
      </c>
      <c r="F10" s="2">
        <f>IFERROR(VLOOKUP(E10,Dashboard!$J$2:$K$4,2,FALSE),0)</f>
        <v/>
      </c>
      <c r="G10" s="4" t="inlineStr">
        <is>
          <t>Marie Schäfer</t>
        </is>
      </c>
      <c r="H10" s="4" t="inlineStr">
        <is>
          <t>Dortmund</t>
        </is>
      </c>
      <c r="I10" s="5" t="n">
        <v>46279</v>
      </c>
      <c r="J10" s="5" t="n">
        <v>46295</v>
      </c>
      <c r="K10" s="4" t="inlineStr">
        <is>
          <t>Nicht begonnen</t>
        </is>
      </c>
      <c r="L10" s="4" t="n">
        <v>8</v>
      </c>
      <c r="M10" s="4" t="n">
        <v>0</v>
      </c>
      <c r="N10" s="4" t="n">
        <v>0</v>
      </c>
      <c r="O10" s="6">
        <f>IFERROR(M10/L10,0)</f>
        <v/>
      </c>
      <c r="P10" s="2">
        <f>IF(N10=0,"Keine Feststellung",IF(N10&lt;=2,"Hinweis",IF(N10&lt;=5,"Wesentliche Feststellung","Kritische Feststellung")))</f>
        <v/>
      </c>
      <c r="Q10" s="7" t="inlineStr">
        <is>
          <t>DSGVO-Prüfungsordner</t>
        </is>
      </c>
      <c r="R10" s="7" t="inlineStr">
        <is>
          <t>Abstimmung mit DSB vorgesehen.</t>
        </is>
      </c>
    </row>
  </sheetData>
  <autoFilter ref="A1:R10"/>
  <conditionalFormatting sqref="O2:O10">
    <cfRule type="dataBar" priority="1">
      <dataBar showValue="1">
        <cfvo type="num" val="0"/>
        <cfvo type="num" val="1"/>
        <color rgb="0022C55E"/>
      </dataBar>
    </cfRule>
  </conditionalFormatting>
  <conditionalFormatting sqref="K2:K10">
    <cfRule type="expression" priority="2" dxfId="0" stopIfTrue="1">
      <formula>AND($K2&lt;&gt;"Abgeschlossen",$J2&lt;TODAY())</formula>
    </cfRule>
  </conditionalFormatting>
  <conditionalFormatting sqref="P2:P10">
    <cfRule type="cellIs" priority="3" operator="equal" dxfId="1">
      <formula>"Keine Feststellung"</formula>
    </cfRule>
    <cfRule type="cellIs" priority="4" operator="equal" dxfId="2">
      <formula>"Kritische Feststellung"</formula>
    </cfRule>
  </conditionalFormatting>
  <dataValidations count="2">
    <dataValidation sqref="E2:E50" showErrorMessage="1" showInputMessage="1" allowBlank="1" type="list">
      <formula1>"Niedrig,Mittel,Hoch"</formula1>
    </dataValidation>
    <dataValidation sqref="K2:K50" showErrorMessage="1" showInputMessage="1" allowBlank="1" type="list">
      <formula1>"Nicht begonnen,In Bearbeitung,Abgeschlossen,Überfällig"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4" customWidth="1" min="3" max="3"/>
    <col width="22" customWidth="1" min="4" max="4"/>
    <col width="14" customWidth="1" min="5" max="5"/>
    <col width="14" customWidth="1" min="6" max="6"/>
    <col width="14" customWidth="1" min="7" max="7"/>
    <col width="4" customWidth="1" min="8" max="8"/>
    <col width="4" customWidth="1" min="9" max="9"/>
    <col width="16" customWidth="1" min="10" max="10"/>
    <col width="12" customWidth="1" min="11" max="11"/>
    <col width="4" customWidth="1" min="12" max="12"/>
  </cols>
  <sheetData>
    <row r="1">
      <c r="A1" s="11" t="inlineStr">
        <is>
          <t>Dashboard – Auditprogramm 2026</t>
        </is>
      </c>
      <c r="J1" s="12" t="inlineStr">
        <is>
          <t>Risikomapping</t>
        </is>
      </c>
    </row>
    <row r="2">
      <c r="A2" s="13" t="inlineStr">
        <is>
          <t>Gesamtzahl Prüfungspositionen</t>
        </is>
      </c>
      <c r="B2" s="14">
        <f>COUNTA(Prüfprogramm!A2:A10)</f>
        <v/>
      </c>
      <c r="J2" s="15" t="inlineStr">
        <is>
          <t>Niedrig</t>
        </is>
      </c>
      <c r="K2" s="8" t="n">
        <v>1</v>
      </c>
    </row>
    <row r="3">
      <c r="A3" s="13" t="inlineStr">
        <is>
          <t>Abgeschlossene Prüfungen</t>
        </is>
      </c>
      <c r="B3" s="16">
        <f>COUNTIF(Prüfprogramm!K2:K10,"Abgeschlossen")</f>
        <v/>
      </c>
      <c r="J3" s="15" t="inlineStr">
        <is>
          <t>Mittel</t>
        </is>
      </c>
      <c r="K3" s="8" t="n">
        <v>2</v>
      </c>
    </row>
    <row r="4">
      <c r="A4" s="13" t="inlineStr">
        <is>
          <t>Überfällige Prüfungen</t>
        </is>
      </c>
      <c r="B4" s="17">
        <f>COUNTIF(Prüfprogramm!K2:K10,"Überfällig")</f>
        <v/>
      </c>
      <c r="J4" s="15" t="inlineStr">
        <is>
          <t>Hoch</t>
        </is>
      </c>
      <c r="K4" s="8" t="n">
        <v>3</v>
      </c>
    </row>
    <row r="5">
      <c r="A5" s="13" t="inlineStr">
        <is>
          <t>Durchschnittlicher Erfüllungsgrad</t>
        </is>
      </c>
      <c r="B5" s="18">
        <f>AVERAGE(Prüfprogramm!O2:O10)</f>
        <v/>
      </c>
    </row>
    <row r="6">
      <c r="A6" s="13" t="inlineStr">
        <is>
          <t>Summe Feststellungen</t>
        </is>
      </c>
      <c r="B6" s="14">
        <f>SUM(Prüfprogramm!N2:N10)</f>
        <v/>
      </c>
      <c r="J6" s="19" t="inlineStr">
        <is>
          <t>Risikoverteilung (Anzahl)</t>
        </is>
      </c>
    </row>
    <row r="7">
      <c r="A7" s="13" t="inlineStr">
        <is>
          <t>Anteil abgeschlossener Prüfungen</t>
        </is>
      </c>
      <c r="B7" s="20">
        <f>IFERROR(B3/B2,0)</f>
        <v/>
      </c>
      <c r="J7" s="15" t="inlineStr">
        <is>
          <t>Niedrig</t>
        </is>
      </c>
      <c r="K7" s="8">
        <f>COUNTIF(Prüfprogramm!E2:E10,"Niedrig")</f>
        <v/>
      </c>
    </row>
    <row r="8">
      <c r="J8" s="15" t="inlineStr">
        <is>
          <t>Mittel</t>
        </is>
      </c>
      <c r="K8" s="8">
        <f>COUNTIF(Prüfprogramm!E2:E10,"Mittel")</f>
        <v/>
      </c>
    </row>
    <row r="9">
      <c r="A9" s="12" t="inlineStr">
        <is>
          <t>Statusübersicht</t>
        </is>
      </c>
      <c r="E9" s="12" t="inlineStr">
        <is>
          <t>Feststellungen nach Prüfungsbereich</t>
        </is>
      </c>
      <c r="J9" s="15" t="inlineStr">
        <is>
          <t>Hoch</t>
        </is>
      </c>
      <c r="K9" s="8">
        <f>COUNTIF(Prüfprogramm!E2:E10,"Hoch")</f>
        <v/>
      </c>
    </row>
    <row r="10">
      <c r="A10" s="21" t="inlineStr">
        <is>
          <t>Nicht begonnen</t>
        </is>
      </c>
      <c r="B10" s="8">
        <f>COUNTIF(Prüfprogramm!K2:K10,"Nicht begonnen")</f>
        <v/>
      </c>
      <c r="E10" s="15" t="inlineStr">
        <is>
          <t>Finanzbuchhaltung</t>
        </is>
      </c>
      <c r="F10" s="8">
        <f>IFERROR(VLOOKUP("Finanzbuchhaltung",Prüfprogramm!B2:N10,13,FALSE),0)</f>
        <v/>
      </c>
    </row>
    <row r="11">
      <c r="A11" s="15" t="inlineStr">
        <is>
          <t>In Bearbeitung</t>
        </is>
      </c>
      <c r="B11" s="8">
        <f>COUNTIF(Prüfprogramm!K2:K10,"In Bearbeitung")</f>
        <v/>
      </c>
      <c r="E11" s="15" t="inlineStr">
        <is>
          <t>Kassenprüfung</t>
        </is>
      </c>
      <c r="F11" s="8">
        <f>IFERROR(VLOOKUP("Kassenprüfung",Prüfprogramm!B2:N10,13,FALSE),0)</f>
        <v/>
      </c>
    </row>
    <row r="12">
      <c r="A12" s="21" t="inlineStr">
        <is>
          <t>Abgeschlossen</t>
        </is>
      </c>
      <c r="B12" s="8">
        <f>COUNTIF(Prüfprogramm!K2:K10,"Abgeschlossen")</f>
        <v/>
      </c>
      <c r="E12" s="15" t="inlineStr">
        <is>
          <t>Umsatzsteuer</t>
        </is>
      </c>
      <c r="F12" s="8">
        <f>IFERROR(VLOOKUP("Umsatzsteuer",Prüfprogramm!B2:N10,13,FALSE),0)</f>
        <v/>
      </c>
    </row>
    <row r="13">
      <c r="A13" s="15" t="inlineStr">
        <is>
          <t>Überfällig</t>
        </is>
      </c>
      <c r="B13" s="8">
        <f>COUNTIF(Prüfprogramm!K2:K10,"Überfällig")</f>
        <v/>
      </c>
      <c r="E13" s="15" t="inlineStr">
        <is>
          <t>Eingangsrechnungen</t>
        </is>
      </c>
      <c r="F13" s="8">
        <f>IFERROR(VLOOKUP("Eingangsrechnungen",Prüfprogramm!B2:N10,13,FALSE),0)</f>
        <v/>
      </c>
    </row>
    <row r="14">
      <c r="E14" s="15" t="inlineStr">
        <is>
          <t>Ausgangsrechnungen</t>
        </is>
      </c>
      <c r="F14" s="8">
        <f>IFERROR(VLOOKUP("Ausgangsrechnungen",Prüfprogramm!B2:N10,13,FALSE),0)</f>
        <v/>
      </c>
    </row>
    <row r="15">
      <c r="E15" s="15" t="inlineStr">
        <is>
          <t>Personalabrechnung</t>
        </is>
      </c>
      <c r="F15" s="8">
        <f>IFERROR(VLOOKUP("Personalabrechnung",Prüfprogramm!B2:N10,13,FALSE),0)</f>
        <v/>
      </c>
    </row>
    <row r="16">
      <c r="E16" s="15" t="inlineStr">
        <is>
          <t>Anlagenbuchhaltung</t>
        </is>
      </c>
      <c r="F16" s="8">
        <f>IFERROR(VLOOKUP("Anlagenbuchhaltung",Prüfprogramm!B2:N10,13,FALSE),0)</f>
        <v/>
      </c>
    </row>
    <row r="17">
      <c r="E17" s="15" t="inlineStr">
        <is>
          <t>IT-Berechtigungen</t>
        </is>
      </c>
      <c r="F17" s="8">
        <f>IFERROR(VLOOKUP("IT-Berechtigungen",Prüfprogramm!B2:N10,13,FALSE),0)</f>
        <v/>
      </c>
    </row>
    <row r="18">
      <c r="E18" s="15" t="inlineStr">
        <is>
          <t>Datenschutz/DSGVO</t>
        </is>
      </c>
      <c r="F18" s="8">
        <f>IFERROR(VLOOKUP("Datenschutz/DSGVO",Prüfprogramm!B2:N10,13,FALSE),0)</f>
        <v/>
      </c>
    </row>
  </sheetData>
  <mergeCells count="5">
    <mergeCell ref="A1:B1"/>
    <mergeCell ref="A9:B9"/>
    <mergeCell ref="E9:F9"/>
    <mergeCell ref="J1:K1"/>
    <mergeCell ref="J6:K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2" t="inlineStr">
        <is>
          <t>Anleitung – Auditprogramm</t>
        </is>
      </c>
    </row>
    <row r="3" ht="20" customHeight="1">
      <c r="A3" s="23" t="inlineStr">
        <is>
          <t>Zweck und Anwendungsbereich</t>
        </is>
      </c>
    </row>
    <row r="4" ht="48" customHeight="1">
      <c r="A4" s="24" t="inlineStr">
        <is>
          <t>Dieses Arbeitsbuch dient der Planung, Durchführung und Dokumentation interner Prüfungen (Auditprogramm). Es umfasst neun Prüfungspositionen aus Finanzbuchhaltung, Umsatzsteuer, Personal und IT-Kontrollen.</t>
        </is>
      </c>
    </row>
    <row r="5" ht="20" customHeight="1">
      <c r="A5" s="23" t="inlineStr">
        <is>
          <t>Pflege der Eingabezellen</t>
        </is>
      </c>
    </row>
    <row r="6" ht="48" customHeight="1">
      <c r="A6" s="24" t="inlineStr">
        <is>
          <t>Alle hellgelb (#FFFBEB) markierten Zellen im Blatt „Prüfprogramm“ sind Eingabefelder. Die übrigen Spalten (Risikofaktor, Erfüllungsgrad, Ergebnis) werden automatisch berechnet und dürfen nicht überschrieben werden.</t>
        </is>
      </c>
    </row>
    <row r="7" ht="20" customHeight="1">
      <c r="A7" s="23" t="inlineStr">
        <is>
          <t>Statuswerte und Risikostufen</t>
        </is>
      </c>
    </row>
    <row r="8" ht="48" customHeight="1">
      <c r="A8" s="24" t="inlineStr">
        <is>
          <t>Zulässige Statuswerte: „Nicht begonnen“, „In Bearbeitung“, „Abgeschlossen“. Prüfungen mit überschrittener Fälligkeit werden bedingt formatiert als „Überfällig“ gekennzeichnet. Risikostufen: Niedrig (Faktor 1), Mittel (Faktor 2), Hoch (Faktor 3); die Zuordnung erfolgt über die Lookup-Tabelle im Dashboard (J2:K4).</t>
        </is>
      </c>
    </row>
    <row r="9" ht="20" customHeight="1">
      <c r="A9" s="23" t="inlineStr">
        <is>
          <t>Dokumentation von Prüfungsnachweisen</t>
        </is>
      </c>
    </row>
    <row r="10" ht="48" customHeight="1">
      <c r="A10" s="24" t="inlineStr">
        <is>
          <t>Jede Feststellung ist in der Spalte „Nachweis / Ablageort“ mit einem eindeutigen Verweis zu dokumentieren (z. B. DATEV DMS-Vorgangsnummer oder Prüfungsordner). Der Erfüllungsgrad ergibt sich aus geprüften Fällen geteilt durch die Stichprobengröße.</t>
        </is>
      </c>
    </row>
    <row r="11" ht="20" customHeight="1">
      <c r="A11" s="23" t="inlineStr">
        <is>
          <t>Ablageempfehlung</t>
        </is>
      </c>
    </row>
    <row r="12" ht="48" customHeight="1">
      <c r="A12" s="24" t="inlineStr">
        <is>
          <t>Die Ablage der Nachweise sollte in DATEV, einem DMS oder einem revisionssicheren Prüfungsordner erfolgen. Diese Datei dient als Planungs- und Statusübersicht, nicht als alleinige Nachweisablage.</t>
        </is>
      </c>
    </row>
    <row r="13" ht="20" customHeight="1">
      <c r="A13" s="23" t="inlineStr">
        <is>
          <t>Vertraulichkeit und DSGVO</t>
        </is>
      </c>
    </row>
    <row r="14" ht="48" customHeight="1">
      <c r="A14" s="24" t="inlineStr">
        <is>
          <t>Die enthaltenen personenbezogenen Daten sind vertraulich zu behandeln. Zugriffsbeschränkungen sind außerhalb dieser Datei (z. B. über Dateisystem- oder DMS-Berechtigungen) sicherzustellen; die Datei selbst besitzt keinen Blattschutz.</t>
        </is>
      </c>
    </row>
    <row r="15" ht="20" customHeight="1">
      <c r="A15" s="23" t="inlineStr">
        <is>
          <t>Rechtlicher Hinweis</t>
        </is>
      </c>
    </row>
    <row r="16" ht="48" customHeight="1">
      <c r="A16" s="24" t="inlineStr">
        <is>
          <t>Dieses Arbeitsbuch ersetzt keine steuerliche oder rechtliche Beratung. Maßgeblich sind die jeweils geltenden gesetzlichen Vorschriften (insb. HGB, AO, UStG, DSGVO).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2026-08-01T05:42:49Z</dcterms:created>
  <dcterms:modified xmlns:dcterms="http://purl.org/dc/terms/" xmlns:xsi="http://www.w3.org/2001/XMLSchema-instance" xsi:type="dcterms:W3CDTF">2026-08-01T05:42:49Z</dcterms:modified>
</cp:coreProperties>
</file>