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wirtungsbelege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Stammdaten" sheetId="3" state="visible" r:id="rId3"/>
    <sheet xmlns:r="http://schemas.openxmlformats.org/officeDocument/2006/relationships" name="Hinwei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.##0,00 &quot;€&quot;"/>
    <numFmt numFmtId="166" formatCode="yyyy-mm-dd"/>
    <numFmt numFmtId="167" formatCode="MM.YYYY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B7280"/>
      <sz val="9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16A34A"/>
      <sz val="11"/>
    </font>
    <font>
      <name val="Calibri"/>
      <b val="1"/>
      <color rgb="00FFFFFF"/>
      <sz val="10"/>
    </font>
    <font>
      <name val="Calibri"/>
      <b val="1"/>
      <color rgb="002E3A47"/>
      <sz val="11"/>
    </font>
  </fonts>
  <fills count="13">
    <fill>
      <patternFill/>
    </fill>
    <fill>
      <patternFill patternType="gray125"/>
    </fill>
    <fill>
      <patternFill patternType="solid">
        <fgColor rgb="002E3A47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3F4F6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DCFCE7"/>
      </patternFill>
    </fill>
    <fill>
      <patternFill patternType="solid">
        <fgColor rgb="00FEE2E2"/>
      </patternFill>
    </fill>
    <fill>
      <patternFill patternType="solid">
        <fgColor rgb="00D4A017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9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9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0" fontId="1" fillId="7" borderId="0" applyAlignment="1" pivotButton="0" quotePrefix="0" xfId="0">
      <alignment horizontal="left" vertical="center"/>
    </xf>
    <xf numFmtId="0" fontId="3" fillId="8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65" fontId="6" fillId="9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" fontId="6" fillId="9" borderId="1" applyAlignment="1" pivotButton="0" quotePrefix="0" xfId="0">
      <alignment horizontal="right" vertical="center"/>
    </xf>
    <xf numFmtId="9" fontId="6" fillId="9" borderId="1" applyAlignment="1" pivotButton="0" quotePrefix="0" xfId="0">
      <alignment horizontal="right" vertical="center"/>
    </xf>
    <xf numFmtId="1" fontId="7" fillId="10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8" fillId="11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horizontal="center" vertical="center"/>
    </xf>
    <xf numFmtId="0" fontId="0" fillId="6" borderId="1" pivotButton="0" quotePrefix="0" xfId="0"/>
    <xf numFmtId="0" fontId="4" fillId="3" borderId="1" applyAlignment="1" pivotButton="0" quotePrefix="0" xfId="0">
      <alignment horizontal="center" vertical="center"/>
    </xf>
    <xf numFmtId="9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8" fillId="11" borderId="1" applyAlignment="1" pivotButton="0" quotePrefix="0" xfId="0">
      <alignment horizontal="left" vertical="center"/>
    </xf>
    <xf numFmtId="0" fontId="4" fillId="12" borderId="1" applyAlignment="1" pivotButton="0" quotePrefix="0" xfId="0">
      <alignment horizontal="left" vertical="center" wrapText="1"/>
    </xf>
    <xf numFmtId="0" fontId="4" fillId="1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Bruttobetrag je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'Auswertung'!B14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'Auswertung'!$A$15:$A$26</f>
            </numRef>
          </cat>
          <val>
            <numRef>
              <f>'Auswertung'!$B$15:$B$26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Bruttobetrag in €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Verteilung der Bewirtungsarten</a:t>
            </a:r>
          </a:p>
        </rich>
      </tx>
    </title>
    <plotArea>
      <pieChart>
        <varyColors val="1"/>
        <ser>
          <idx val="0"/>
          <order val="0"/>
          <tx>
            <strRef>
              <f>'Auswertung'!F14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'Auswertung'!$E$15:$E$17</f>
            </numRef>
          </cat>
          <val>
            <numRef>
              <f>'Auswertung'!$F$15:$F$17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28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18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Bewirtungsdaten" displayName="Bewirtungsdaten" ref="A4:X104" headerRowCount="1">
  <autoFilter ref="A4:X104"/>
  <tableColumns count="24">
    <tableColumn id="1" name="Beleg-ID"/>
    <tableColumn id="2" name="Bewirtungsdatum"/>
    <tableColumn id="3" name="Beleg erhalten am"/>
    <tableColumn id="4" name="Restaurant/Gaststätte"/>
    <tableColumn id="5" name="Ort"/>
    <tableColumn id="6" name="Anlass der Bewirtung"/>
    <tableColumn id="7" name="Bewirtende Person"/>
    <tableColumn id="8" name="Teilnehmer intern"/>
    <tableColumn id="9" name="Teilnehmer extern"/>
    <tableColumn id="10" name="Geschäftspartner/Kunde"/>
    <tableColumn id="11" name="Anzahl Personen"/>
    <tableColumn id="12" name="Bruttobetrag"/>
    <tableColumn id="13" name="USt.-Satz"/>
    <tableColumn id="14" name="Nettobetrag"/>
    <tableColumn id="15" name="Umsatzsteuer"/>
    <tableColumn id="16" name="Trinkgeld"/>
    <tableColumn id="17" name="Bewirtungsart"/>
    <tableColumn id="18" name="Steuerlich abzugsfähig (%)"/>
    <tableColumn id="19" name="Abziehbarer Betriebsaufwand"/>
    <tableColumn id="20" name="Vorsteuer abzugsfähig"/>
    <tableColumn id="21" name="Zahlungsart"/>
    <tableColumn id="22" name="Bewirtungsbeleg vollständig?"/>
    <tableColumn id="23" name="Vorsteuerabzug möglich?"/>
    <tableColumn id="24" name="Bemerkungen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27" customWidth="1" min="4" max="4"/>
    <col width="16" customWidth="1" min="5" max="5"/>
    <col width="40" customWidth="1" min="6" max="6"/>
    <col width="21" customWidth="1" min="7" max="7"/>
    <col width="16" customWidth="1" min="8" max="8"/>
    <col width="16" customWidth="1" min="9" max="9"/>
    <col width="28" customWidth="1" min="10" max="10"/>
    <col width="15" customWidth="1" min="11" max="11"/>
    <col width="16" customWidth="1" min="12" max="12"/>
    <col width="12" customWidth="1" min="13" max="13"/>
    <col width="16" customWidth="1" min="14" max="14"/>
    <col width="16" customWidth="1" min="15" max="15"/>
    <col width="14" customWidth="1" min="16" max="16"/>
    <col width="27" customWidth="1" min="17" max="17"/>
    <col width="23" customWidth="1" min="18" max="18"/>
    <col width="26" customWidth="1" min="19" max="19"/>
    <col width="20" customWidth="1" min="20" max="20"/>
    <col width="18" customWidth="1" min="21" max="21"/>
    <col width="28" customWidth="1" min="22" max="22"/>
    <col width="23" customWidth="1" min="23" max="23"/>
    <col width="34" customWidth="1" min="24" max="24"/>
  </cols>
  <sheetData>
    <row r="1" ht="28" customHeight="1">
      <c r="A1" s="1" t="inlineStr">
        <is>
          <t>Bewirtungsbelege – Erfassung geschäftlicher Bewirtungen</t>
        </is>
      </c>
    </row>
    <row r="2" ht="30" customHeight="1">
      <c r="A2" s="2" t="inlineStr">
        <is>
          <t>Hellgelbe Felder sind Eingaben. Grau hinterlegte Felder werden automatisch berechnet. Pflichtangaben werden bei fehlenden Angaben rot markiert.</t>
        </is>
      </c>
    </row>
    <row r="4" ht="38" customHeight="1">
      <c r="A4" s="3" t="inlineStr">
        <is>
          <t>Beleg-ID</t>
        </is>
      </c>
      <c r="B4" s="3" t="inlineStr">
        <is>
          <t>Bewirtungsdatum</t>
        </is>
      </c>
      <c r="C4" s="3" t="inlineStr">
        <is>
          <t>Beleg erhalten am</t>
        </is>
      </c>
      <c r="D4" s="3" t="inlineStr">
        <is>
          <t>Restaurant/Gaststätte</t>
        </is>
      </c>
      <c r="E4" s="3" t="inlineStr">
        <is>
          <t>Ort</t>
        </is>
      </c>
      <c r="F4" s="3" t="inlineStr">
        <is>
          <t>Anlass der Bewirtung</t>
        </is>
      </c>
      <c r="G4" s="3" t="inlineStr">
        <is>
          <t>Bewirtende Person</t>
        </is>
      </c>
      <c r="H4" s="3" t="inlineStr">
        <is>
          <t>Teilnehmer intern</t>
        </is>
      </c>
      <c r="I4" s="3" t="inlineStr">
        <is>
          <t>Teilnehmer extern</t>
        </is>
      </c>
      <c r="J4" s="3" t="inlineStr">
        <is>
          <t>Geschäftspartner/Kunde</t>
        </is>
      </c>
      <c r="K4" s="3" t="inlineStr">
        <is>
          <t>Anzahl Personen</t>
        </is>
      </c>
      <c r="L4" s="3" t="inlineStr">
        <is>
          <t>Bruttobetrag</t>
        </is>
      </c>
      <c r="M4" s="3" t="inlineStr">
        <is>
          <t>USt.-Satz</t>
        </is>
      </c>
      <c r="N4" s="3" t="inlineStr">
        <is>
          <t>Nettobetrag</t>
        </is>
      </c>
      <c r="O4" s="3" t="inlineStr">
        <is>
          <t>Umsatzsteuer</t>
        </is>
      </c>
      <c r="P4" s="3" t="inlineStr">
        <is>
          <t>Trinkgeld</t>
        </is>
      </c>
      <c r="Q4" s="3" t="inlineStr">
        <is>
          <t>Bewirtungsart</t>
        </is>
      </c>
      <c r="R4" s="3" t="inlineStr">
        <is>
          <t>Steuerlich abzugsfähig (%)</t>
        </is>
      </c>
      <c r="S4" s="3" t="inlineStr">
        <is>
          <t>Abziehbarer Betriebsaufwand</t>
        </is>
      </c>
      <c r="T4" s="3" t="inlineStr">
        <is>
          <t>Vorsteuer abzugsfähig</t>
        </is>
      </c>
      <c r="U4" s="3" t="inlineStr">
        <is>
          <t>Zahlungsart</t>
        </is>
      </c>
      <c r="V4" s="3" t="inlineStr">
        <is>
          <t>Bewirtungsbeleg vollständig?</t>
        </is>
      </c>
      <c r="W4" s="3" t="inlineStr">
        <is>
          <t>Vorsteuerabzug möglich?</t>
        </is>
      </c>
      <c r="X4" s="3" t="inlineStr">
        <is>
          <t>Bemerkungen</t>
        </is>
      </c>
    </row>
    <row r="5" ht="34" customHeight="1">
      <c r="A5" s="4" t="inlineStr">
        <is>
          <t>BWB-2026-001</t>
        </is>
      </c>
      <c r="B5" s="5" t="n">
        <v>46030</v>
      </c>
      <c r="C5" s="5" t="n">
        <v>46031</v>
      </c>
      <c r="D5" s="4" t="inlineStr">
        <is>
          <t>Restaurant Spreeblick</t>
        </is>
      </c>
      <c r="E5" s="4" t="inlineStr">
        <is>
          <t>Berlin</t>
        </is>
      </c>
      <c r="F5" s="6" t="inlineStr">
        <is>
          <t>Kundentermin mit BauPartner GmbH</t>
        </is>
      </c>
      <c r="G5" s="4" t="inlineStr">
        <is>
          <t>Anna Müller</t>
        </is>
      </c>
      <c r="H5" s="7" t="n">
        <v>1</v>
      </c>
      <c r="I5" s="7" t="n">
        <v>2</v>
      </c>
      <c r="J5" s="6" t="inlineStr">
        <is>
          <t>BauPartner GmbH</t>
        </is>
      </c>
      <c r="K5" s="8">
        <f>IF($A5="","",IFERROR(H5+I5,0))</f>
        <v/>
      </c>
      <c r="L5" s="9" t="n">
        <v>186.4</v>
      </c>
      <c r="M5" s="10">
        <f>IF($A5="","",IFERROR(VLOOKUP(Q5,'Stammdaten'!$A$5:$B$7,2,FALSE),0.19))</f>
        <v/>
      </c>
      <c r="N5" s="11">
        <f>IF($A5="","",IFERROR(L5/(1+M5),0))</f>
        <v/>
      </c>
      <c r="O5" s="11">
        <f>IF($A5="","",IFERROR(L5-N5,0))</f>
        <v/>
      </c>
      <c r="P5" s="9" t="n">
        <v>12</v>
      </c>
      <c r="Q5" s="12" t="inlineStr">
        <is>
          <t>Geschäftliche Bewirtung</t>
        </is>
      </c>
      <c r="R5" s="10">
        <f>IF($A5="","",IF(Q5="Geschäftliche Bewirtung",0.7,IF(Q5="Betriebliche Veranstaltung",1,0)))</f>
        <v/>
      </c>
      <c r="S5" s="11">
        <f>IF($A5="","",IFERROR(N5*R5,0))</f>
        <v/>
      </c>
      <c r="T5" s="11">
        <f>IF($A5="","",IF(AND(V5="Ja",W5="Ja"),O5,0))</f>
        <v/>
      </c>
      <c r="U5" s="12" t="inlineStr">
        <is>
          <t>Firmenkarte</t>
        </is>
      </c>
      <c r="V5" s="12" t="inlineStr">
        <is>
          <t>Ja</t>
        </is>
      </c>
      <c r="W5" s="12" t="inlineStr">
        <is>
          <t>Ja</t>
        </is>
      </c>
      <c r="X5" s="6" t="inlineStr">
        <is>
          <t>Rechnung und Teilnehmerliste vorhanden</t>
        </is>
      </c>
    </row>
    <row r="6" ht="34" customHeight="1">
      <c r="A6" s="4" t="inlineStr">
        <is>
          <t>BWB-2026-002</t>
        </is>
      </c>
      <c r="B6" s="5" t="n">
        <v>46044</v>
      </c>
      <c r="C6" s="5" t="n">
        <v>46045</v>
      </c>
      <c r="D6" s="4" t="inlineStr">
        <is>
          <t>Wirtshaus Isartal</t>
        </is>
      </c>
      <c r="E6" s="4" t="inlineStr">
        <is>
          <t>München</t>
        </is>
      </c>
      <c r="F6" s="6" t="inlineStr">
        <is>
          <t>Vertriebsbesprechung mit AlpenTech GmbH</t>
        </is>
      </c>
      <c r="G6" s="4" t="inlineStr">
        <is>
          <t>Lukas Schneider</t>
        </is>
      </c>
      <c r="H6" s="7" t="n">
        <v>2</v>
      </c>
      <c r="I6" s="7" t="n">
        <v>2</v>
      </c>
      <c r="J6" s="6" t="inlineStr">
        <is>
          <t>AlpenTech GmbH</t>
        </is>
      </c>
      <c r="K6" s="13">
        <f>IF($A6="","",IFERROR(H6+I6,0))</f>
        <v/>
      </c>
      <c r="L6" s="9" t="n">
        <v>124.8</v>
      </c>
      <c r="M6" s="14">
        <f>IF($A6="","",IFERROR(VLOOKUP(Q6,'Stammdaten'!$A$5:$B$7,2,FALSE),0.19))</f>
        <v/>
      </c>
      <c r="N6" s="15">
        <f>IF($A6="","",IFERROR(L6/(1+M6),0))</f>
        <v/>
      </c>
      <c r="O6" s="15">
        <f>IF($A6="","",IFERROR(L6-N6,0))</f>
        <v/>
      </c>
      <c r="P6" s="9" t="n">
        <v>8</v>
      </c>
      <c r="Q6" s="12" t="inlineStr">
        <is>
          <t>Geschäftliche Bewirtung</t>
        </is>
      </c>
      <c r="R6" s="14">
        <f>IF($A6="","",IF(Q6="Geschäftliche Bewirtung",0.7,IF(Q6="Betriebliche Veranstaltung",1,0)))</f>
        <v/>
      </c>
      <c r="S6" s="15">
        <f>IF($A6="","",IFERROR(N6*R6,0))</f>
        <v/>
      </c>
      <c r="T6" s="15">
        <f>IF($A6="","",IF(AND(V6="Ja",W6="Ja"),O6,0))</f>
        <v/>
      </c>
      <c r="U6" s="12" t="inlineStr">
        <is>
          <t>Barzahlung</t>
        </is>
      </c>
      <c r="V6" s="12" t="inlineStr">
        <is>
          <t>Ja</t>
        </is>
      </c>
      <c r="W6" s="12" t="inlineStr">
        <is>
          <t>Ja</t>
        </is>
      </c>
      <c r="X6" s="6" t="inlineStr">
        <is>
          <t>Bewirtung im Rahmen der Angebotsphase</t>
        </is>
      </c>
    </row>
    <row r="7" ht="34" customHeight="1">
      <c r="A7" s="4" t="inlineStr">
        <is>
          <t>BWB-2026-003</t>
        </is>
      </c>
      <c r="B7" s="5" t="n">
        <v>46058</v>
      </c>
      <c r="C7" s="5" t="n">
        <v>46059</v>
      </c>
      <c r="D7" s="4" t="inlineStr">
        <is>
          <t>Hafenblick</t>
        </is>
      </c>
      <c r="E7" s="4" t="inlineStr">
        <is>
          <t>Hamburg</t>
        </is>
      </c>
      <c r="F7" s="6" t="inlineStr">
        <is>
          <t>Projektabschluss mit NordLogistik AG</t>
        </is>
      </c>
      <c r="G7" s="4" t="inlineStr">
        <is>
          <t>Julia Weber</t>
        </is>
      </c>
      <c r="H7" s="7" t="n">
        <v>3</v>
      </c>
      <c r="I7" s="7" t="n">
        <v>3</v>
      </c>
      <c r="J7" s="6" t="inlineStr">
        <is>
          <t>NordLogistik AG</t>
        </is>
      </c>
      <c r="K7" s="8">
        <f>IF($A7="","",IFERROR(H7+I7,0))</f>
        <v/>
      </c>
      <c r="L7" s="9" t="n">
        <v>248.5</v>
      </c>
      <c r="M7" s="10">
        <f>IF($A7="","",IFERROR(VLOOKUP(Q7,'Stammdaten'!$A$5:$B$7,2,FALSE),0.19))</f>
        <v/>
      </c>
      <c r="N7" s="11">
        <f>IF($A7="","",IFERROR(L7/(1+M7),0))</f>
        <v/>
      </c>
      <c r="O7" s="11">
        <f>IF($A7="","",IFERROR(L7-N7,0))</f>
        <v/>
      </c>
      <c r="P7" s="9" t="n">
        <v>15</v>
      </c>
      <c r="Q7" s="12" t="inlineStr">
        <is>
          <t>Betriebliche Veranstaltung</t>
        </is>
      </c>
      <c r="R7" s="10">
        <f>IF($A7="","",IF(Q7="Geschäftliche Bewirtung",0.7,IF(Q7="Betriebliche Veranstaltung",1,0)))</f>
        <v/>
      </c>
      <c r="S7" s="11">
        <f>IF($A7="","",IFERROR(N7*R7,0))</f>
        <v/>
      </c>
      <c r="T7" s="11">
        <f>IF($A7="","",IF(AND(V7="Ja",W7="Ja"),O7,0))</f>
        <v/>
      </c>
      <c r="U7" s="12" t="inlineStr">
        <is>
          <t>Firmenkarte</t>
        </is>
      </c>
      <c r="V7" s="12" t="inlineStr">
        <is>
          <t>Ja</t>
        </is>
      </c>
      <c r="W7" s="12" t="inlineStr">
        <is>
          <t>Ja</t>
        </is>
      </c>
      <c r="X7" s="6" t="inlineStr">
        <is>
          <t>Projektteam und Kundenteam</t>
        </is>
      </c>
    </row>
    <row r="8" ht="34" customHeight="1">
      <c r="A8" s="4" t="inlineStr">
        <is>
          <t>BWB-2026-004</t>
        </is>
      </c>
      <c r="B8" s="5" t="n">
        <v>46072</v>
      </c>
      <c r="C8" s="5" t="n">
        <v>46073</v>
      </c>
      <c r="D8" s="4" t="inlineStr">
        <is>
          <t>Brauhaus am Dom</t>
        </is>
      </c>
      <c r="E8" s="4" t="inlineStr">
        <is>
          <t>Köln</t>
        </is>
      </c>
      <c r="F8" s="6" t="inlineStr">
        <is>
          <t>Jahresgespräch mit RheinConsult GbR</t>
        </is>
      </c>
      <c r="G8" s="4" t="inlineStr">
        <is>
          <t>Maximilian Fischer</t>
        </is>
      </c>
      <c r="H8" s="7" t="n">
        <v>1</v>
      </c>
      <c r="I8" s="7" t="n">
        <v>2</v>
      </c>
      <c r="J8" s="6" t="inlineStr">
        <is>
          <t>RheinConsult GbR</t>
        </is>
      </c>
      <c r="K8" s="13">
        <f>IF($A8="","",IFERROR(H8+I8,0))</f>
        <v/>
      </c>
      <c r="L8" s="9" t="n">
        <v>96.3</v>
      </c>
      <c r="M8" s="14">
        <f>IF($A8="","",IFERROR(VLOOKUP(Q8,'Stammdaten'!$A$5:$B$7,2,FALSE),0.19))</f>
        <v/>
      </c>
      <c r="N8" s="15">
        <f>IF($A8="","",IFERROR(L8/(1+M8),0))</f>
        <v/>
      </c>
      <c r="O8" s="15">
        <f>IF($A8="","",IFERROR(L8-N8,0))</f>
        <v/>
      </c>
      <c r="P8" s="9" t="n">
        <v>6.5</v>
      </c>
      <c r="Q8" s="12" t="inlineStr">
        <is>
          <t>Geschäftliche Bewirtung</t>
        </is>
      </c>
      <c r="R8" s="14">
        <f>IF($A8="","",IF(Q8="Geschäftliche Bewirtung",0.7,IF(Q8="Betriebliche Veranstaltung",1,0)))</f>
        <v/>
      </c>
      <c r="S8" s="15">
        <f>IF($A8="","",IFERROR(N8*R8,0))</f>
        <v/>
      </c>
      <c r="T8" s="15">
        <f>IF($A8="","",IF(AND(V8="Ja",W8="Ja"),O8,0))</f>
        <v/>
      </c>
      <c r="U8" s="12" t="inlineStr">
        <is>
          <t>Barzahlung</t>
        </is>
      </c>
      <c r="V8" s="12" t="inlineStr">
        <is>
          <t>Nein</t>
        </is>
      </c>
      <c r="W8" s="12" t="inlineStr">
        <is>
          <t>Nein</t>
        </is>
      </c>
      <c r="X8" s="6" t="inlineStr">
        <is>
          <t>Teilnehmerangaben auf Rechnung nachtragen</t>
        </is>
      </c>
    </row>
    <row r="9" ht="34" customHeight="1">
      <c r="A9" s="4" t="inlineStr">
        <is>
          <t>BWB-2026-005</t>
        </is>
      </c>
      <c r="B9" s="5" t="n">
        <v>46085</v>
      </c>
      <c r="C9" s="5" t="n">
        <v>46086</v>
      </c>
      <c r="D9" s="4" t="inlineStr">
        <is>
          <t>Mainterrasse</t>
        </is>
      </c>
      <c r="E9" s="4" t="inlineStr">
        <is>
          <t>Frankfurt</t>
        </is>
      </c>
      <c r="F9" s="6" t="inlineStr">
        <is>
          <t>Akquisegespräch mit Finanzplaner Schmidt</t>
        </is>
      </c>
      <c r="G9" s="4" t="inlineStr">
        <is>
          <t>Sophie Wagner</t>
        </is>
      </c>
      <c r="H9" s="7" t="n">
        <v>1</v>
      </c>
      <c r="I9" s="7" t="n">
        <v>1</v>
      </c>
      <c r="J9" s="6" t="inlineStr">
        <is>
          <t>Finanzplaner Schmidt</t>
        </is>
      </c>
      <c r="K9" s="8">
        <f>IF($A9="","",IFERROR(H9+I9,0))</f>
        <v/>
      </c>
      <c r="L9" s="9" t="n">
        <v>212.75</v>
      </c>
      <c r="M9" s="10">
        <f>IF($A9="","",IFERROR(VLOOKUP(Q9,'Stammdaten'!$A$5:$B$7,2,FALSE),0.19))</f>
        <v/>
      </c>
      <c r="N9" s="11">
        <f>IF($A9="","",IFERROR(L9/(1+M9),0))</f>
        <v/>
      </c>
      <c r="O9" s="11">
        <f>IF($A9="","",IFERROR(L9-N9,0))</f>
        <v/>
      </c>
      <c r="P9" s="9" t="n">
        <v>14</v>
      </c>
      <c r="Q9" s="12" t="inlineStr">
        <is>
          <t>Geschäftliche Bewirtung</t>
        </is>
      </c>
      <c r="R9" s="10">
        <f>IF($A9="","",IF(Q9="Geschäftliche Bewirtung",0.7,IF(Q9="Betriebliche Veranstaltung",1,0)))</f>
        <v/>
      </c>
      <c r="S9" s="11">
        <f>IF($A9="","",IFERROR(N9*R9,0))</f>
        <v/>
      </c>
      <c r="T9" s="11">
        <f>IF($A9="","",IF(AND(V9="Ja",W9="Ja"),O9,0))</f>
        <v/>
      </c>
      <c r="U9" s="12" t="inlineStr">
        <is>
          <t>Überweisung</t>
        </is>
      </c>
      <c r="V9" s="12" t="inlineStr">
        <is>
          <t>Ja</t>
        </is>
      </c>
      <c r="W9" s="12" t="inlineStr">
        <is>
          <t>Ja</t>
        </is>
      </c>
      <c r="X9" s="6" t="inlineStr">
        <is>
          <t>Erstgespräch zur Mandatsgewinnung</t>
        </is>
      </c>
    </row>
    <row r="10" ht="34" customHeight="1">
      <c r="A10" s="4" t="inlineStr">
        <is>
          <t>BWB-2026-006</t>
        </is>
      </c>
      <c r="B10" s="5" t="n">
        <v>46098</v>
      </c>
      <c r="C10" s="5" t="n">
        <v>46099</v>
      </c>
      <c r="D10" s="4" t="inlineStr">
        <is>
          <t>Schwabenstube</t>
        </is>
      </c>
      <c r="E10" s="4" t="inlineStr">
        <is>
          <t>Stuttgart</t>
        </is>
      </c>
      <c r="F10" s="6" t="inlineStr">
        <is>
          <t>Lieferantengespräch mit AutoTeile Süd</t>
        </is>
      </c>
      <c r="G10" s="4" t="inlineStr">
        <is>
          <t>Felix Becker</t>
        </is>
      </c>
      <c r="H10" s="7" t="n">
        <v>4</v>
      </c>
      <c r="I10" s="7" t="n">
        <v>2</v>
      </c>
      <c r="J10" s="6" t="inlineStr">
        <is>
          <t>AutoTeile Süd</t>
        </is>
      </c>
      <c r="K10" s="13">
        <f>IF($A10="","",IFERROR(H10+I10,0))</f>
        <v/>
      </c>
      <c r="L10" s="9" t="n">
        <v>158.9</v>
      </c>
      <c r="M10" s="14">
        <f>IF($A10="","",IFERROR(VLOOKUP(Q10,'Stammdaten'!$A$5:$B$7,2,FALSE),0.19))</f>
        <v/>
      </c>
      <c r="N10" s="15">
        <f>IF($A10="","",IFERROR(L10/(1+M10),0))</f>
        <v/>
      </c>
      <c r="O10" s="15">
        <f>IF($A10="","",IFERROR(L10-N10,0))</f>
        <v/>
      </c>
      <c r="P10" s="9" t="n">
        <v>10</v>
      </c>
      <c r="Q10" s="12" t="inlineStr">
        <is>
          <t>Betriebliche Veranstaltung</t>
        </is>
      </c>
      <c r="R10" s="14">
        <f>IF($A10="","",IF(Q10="Geschäftliche Bewirtung",0.7,IF(Q10="Betriebliche Veranstaltung",1,0)))</f>
        <v/>
      </c>
      <c r="S10" s="15">
        <f>IF($A10="","",IFERROR(N10*R10,0))</f>
        <v/>
      </c>
      <c r="T10" s="15">
        <f>IF($A10="","",IF(AND(V10="Ja",W10="Ja"),O10,0))</f>
        <v/>
      </c>
      <c r="U10" s="12" t="inlineStr">
        <is>
          <t>Firmenkarte</t>
        </is>
      </c>
      <c r="V10" s="12" t="inlineStr">
        <is>
          <t>Ja</t>
        </is>
      </c>
      <c r="W10" s="12" t="inlineStr">
        <is>
          <t>Ja</t>
        </is>
      </c>
      <c r="X10" s="6" t="inlineStr">
        <is>
          <t>Abstimmung zur Lieferkette</t>
        </is>
      </c>
    </row>
    <row r="11" ht="34" customHeight="1">
      <c r="A11" s="4" t="inlineStr">
        <is>
          <t>BWB-2026-007</t>
        </is>
      </c>
      <c r="B11" s="5" t="n">
        <v>46121</v>
      </c>
      <c r="C11" s="5" t="n">
        <v>46122</v>
      </c>
      <c r="D11" s="4" t="inlineStr">
        <is>
          <t>Rheinufer Restaurant</t>
        </is>
      </c>
      <c r="E11" s="4" t="inlineStr">
        <is>
          <t>Düsseldorf</t>
        </is>
      </c>
      <c r="F11" s="6" t="inlineStr">
        <is>
          <t>Vertragsverhandlung mit MediaPlus UG</t>
        </is>
      </c>
      <c r="G11" s="4" t="inlineStr">
        <is>
          <t>Laura Hoffmann</t>
        </is>
      </c>
      <c r="H11" s="7" t="n">
        <v>2</v>
      </c>
      <c r="I11" s="7" t="n">
        <v>2</v>
      </c>
      <c r="J11" s="6" t="inlineStr">
        <is>
          <t>MediaPlus UG</t>
        </is>
      </c>
      <c r="K11" s="8">
        <f>IF($A11="","",IFERROR(H11+I11,0))</f>
        <v/>
      </c>
      <c r="L11" s="9" t="n">
        <v>329.6</v>
      </c>
      <c r="M11" s="10">
        <f>IF($A11="","",IFERROR(VLOOKUP(Q11,'Stammdaten'!$A$5:$B$7,2,FALSE),0.19))</f>
        <v/>
      </c>
      <c r="N11" s="11">
        <f>IF($A11="","",IFERROR(L11/(1+M11),0))</f>
        <v/>
      </c>
      <c r="O11" s="11">
        <f>IF($A11="","",IFERROR(L11-N11,0))</f>
        <v/>
      </c>
      <c r="P11" s="9" t="n">
        <v>20</v>
      </c>
      <c r="Q11" s="12" t="inlineStr">
        <is>
          <t>Geschäftliche Bewirtung</t>
        </is>
      </c>
      <c r="R11" s="10">
        <f>IF($A11="","",IF(Q11="Geschäftliche Bewirtung",0.7,IF(Q11="Betriebliche Veranstaltung",1,0)))</f>
        <v/>
      </c>
      <c r="S11" s="11">
        <f>IF($A11="","",IFERROR(N11*R11,0))</f>
        <v/>
      </c>
      <c r="T11" s="11">
        <f>IF($A11="","",IF(AND(V11="Ja",W11="Ja"),O11,0))</f>
        <v/>
      </c>
      <c r="U11" s="12" t="inlineStr">
        <is>
          <t>Firmenkarte</t>
        </is>
      </c>
      <c r="V11" s="12" t="inlineStr">
        <is>
          <t>Ja</t>
        </is>
      </c>
      <c r="W11" s="12" t="inlineStr">
        <is>
          <t>Ja</t>
        </is>
      </c>
      <c r="X11" s="6" t="inlineStr">
        <is>
          <t>Vertragsentwurf besprochen</t>
        </is>
      </c>
    </row>
    <row r="12" ht="34" customHeight="1">
      <c r="A12" s="4" t="inlineStr">
        <is>
          <t>BWB-2026-008</t>
        </is>
      </c>
      <c r="B12" s="5" t="n">
        <v>46135</v>
      </c>
      <c r="C12" s="5" t="n">
        <v>46136</v>
      </c>
      <c r="D12" s="4" t="inlineStr">
        <is>
          <t>Zum Markt</t>
        </is>
      </c>
      <c r="E12" s="4" t="inlineStr">
        <is>
          <t>Leipzig</t>
        </is>
      </c>
      <c r="F12" s="6" t="inlineStr">
        <is>
          <t>Projektbesprechung mit Sachsenbau GmbH</t>
        </is>
      </c>
      <c r="G12" s="4" t="inlineStr">
        <is>
          <t>Jonas Richter</t>
        </is>
      </c>
      <c r="H12" s="7" t="n">
        <v>1</v>
      </c>
      <c r="I12" s="7" t="n">
        <v>3</v>
      </c>
      <c r="J12" s="6" t="inlineStr">
        <is>
          <t>Sachsenbau GmbH</t>
        </is>
      </c>
      <c r="K12" s="13">
        <f>IF($A12="","",IFERROR(H12+I12,0))</f>
        <v/>
      </c>
      <c r="L12" s="9" t="n">
        <v>87.40000000000001</v>
      </c>
      <c r="M12" s="14">
        <f>IF($A12="","",IFERROR(VLOOKUP(Q12,'Stammdaten'!$A$5:$B$7,2,FALSE),0.19))</f>
        <v/>
      </c>
      <c r="N12" s="15">
        <f>IF($A12="","",IFERROR(L12/(1+M12),0))</f>
        <v/>
      </c>
      <c r="O12" s="15">
        <f>IF($A12="","",IFERROR(L12-N12,0))</f>
        <v/>
      </c>
      <c r="P12" s="9" t="n">
        <v>5</v>
      </c>
      <c r="Q12" s="12" t="inlineStr">
        <is>
          <t>Geschäftliche Bewirtung</t>
        </is>
      </c>
      <c r="R12" s="14">
        <f>IF($A12="","",IF(Q12="Geschäftliche Bewirtung",0.7,IF(Q12="Betriebliche Veranstaltung",1,0)))</f>
        <v/>
      </c>
      <c r="S12" s="15">
        <f>IF($A12="","",IFERROR(N12*R12,0))</f>
        <v/>
      </c>
      <c r="T12" s="15">
        <f>IF($A12="","",IF(AND(V12="Ja",W12="Ja"),O12,0))</f>
        <v/>
      </c>
      <c r="U12" s="12" t="inlineStr">
        <is>
          <t>Barzahlung</t>
        </is>
      </c>
      <c r="V12" s="12" t="inlineStr">
        <is>
          <t>Nein</t>
        </is>
      </c>
      <c r="W12" s="12" t="inlineStr">
        <is>
          <t>Ja</t>
        </is>
      </c>
      <c r="X12" s="6" t="inlineStr">
        <is>
          <t>Vollständige Anschrift der Gaststätte prüfen</t>
        </is>
      </c>
    </row>
    <row r="13" ht="34" customHeight="1">
      <c r="A13" s="4" t="inlineStr">
        <is>
          <t>BWB-2026-009</t>
        </is>
      </c>
      <c r="B13" s="5" t="n">
        <v>46150</v>
      </c>
      <c r="C13" s="5" t="n">
        <v>46151</v>
      </c>
      <c r="D13" s="4" t="inlineStr">
        <is>
          <t>Westfalenhof</t>
        </is>
      </c>
      <c r="E13" s="4" t="inlineStr">
        <is>
          <t>Dortmund</t>
        </is>
      </c>
      <c r="F13" s="6" t="inlineStr">
        <is>
          <t>Kundenpflege mit RuhrDigital GmbH</t>
        </is>
      </c>
      <c r="G13" s="4" t="inlineStr">
        <is>
          <t>Marie Klein</t>
        </is>
      </c>
      <c r="H13" s="7" t="n">
        <v>2</v>
      </c>
      <c r="I13" s="7" t="n">
        <v>2</v>
      </c>
      <c r="J13" s="6" t="inlineStr">
        <is>
          <t>RuhrDigital GmbH</t>
        </is>
      </c>
      <c r="K13" s="8">
        <f>IF($A13="","",IFERROR(H13+I13,0))</f>
        <v/>
      </c>
      <c r="L13" s="9" t="n">
        <v>141.2</v>
      </c>
      <c r="M13" s="10">
        <f>IF($A13="","",IFERROR(VLOOKUP(Q13,'Stammdaten'!$A$5:$B$7,2,FALSE),0.19))</f>
        <v/>
      </c>
      <c r="N13" s="11">
        <f>IF($A13="","",IFERROR(L13/(1+M13),0))</f>
        <v/>
      </c>
      <c r="O13" s="11">
        <f>IF($A13="","",IFERROR(L13-N13,0))</f>
        <v/>
      </c>
      <c r="P13" s="9" t="n">
        <v>9</v>
      </c>
      <c r="Q13" s="12" t="inlineStr">
        <is>
          <t>Geschäftliche Bewirtung</t>
        </is>
      </c>
      <c r="R13" s="10">
        <f>IF($A13="","",IF(Q13="Geschäftliche Bewirtung",0.7,IF(Q13="Betriebliche Veranstaltung",1,0)))</f>
        <v/>
      </c>
      <c r="S13" s="11">
        <f>IF($A13="","",IFERROR(N13*R13,0))</f>
        <v/>
      </c>
      <c r="T13" s="11">
        <f>IF($A13="","",IF(AND(V13="Ja",W13="Ja"),O13,0))</f>
        <v/>
      </c>
      <c r="U13" s="12" t="inlineStr">
        <is>
          <t>Überweisung</t>
        </is>
      </c>
      <c r="V13" s="12" t="inlineStr">
        <is>
          <t>Ja</t>
        </is>
      </c>
      <c r="W13" s="12" t="inlineStr">
        <is>
          <t>Nein</t>
        </is>
      </c>
      <c r="X13" s="6" t="inlineStr">
        <is>
          <t>Vorsteuerabzug intern noch freizugeben</t>
        </is>
      </c>
    </row>
    <row r="14" ht="34" customHeight="1">
      <c r="A14" s="4" t="n"/>
      <c r="B14" s="5" t="n"/>
      <c r="C14" s="5" t="n"/>
      <c r="D14" s="4" t="n"/>
      <c r="E14" s="4" t="n"/>
      <c r="F14" s="6" t="n"/>
      <c r="G14" s="4" t="n"/>
      <c r="H14" s="7" t="n"/>
      <c r="I14" s="7" t="n"/>
      <c r="J14" s="6" t="n"/>
      <c r="K14" s="13">
        <f>IF($A14="","",IFERROR(H14+I14,0))</f>
        <v/>
      </c>
      <c r="L14" s="9" t="n"/>
      <c r="M14" s="14">
        <f>IF($A14="","",IFERROR(VLOOKUP(Q14,'Stammdaten'!$A$5:$B$7,2,FALSE),0.19))</f>
        <v/>
      </c>
      <c r="N14" s="15">
        <f>IF($A14="","",IFERROR(L14/(1+M14),0))</f>
        <v/>
      </c>
      <c r="O14" s="15">
        <f>IF($A14="","",IFERROR(L14-N14,0))</f>
        <v/>
      </c>
      <c r="P14" s="9" t="n"/>
      <c r="Q14" s="12" t="n"/>
      <c r="R14" s="14">
        <f>IF($A14="","",IF(Q14="Geschäftliche Bewirtung",0.7,IF(Q14="Betriebliche Veranstaltung",1,0)))</f>
        <v/>
      </c>
      <c r="S14" s="15">
        <f>IF($A14="","",IFERROR(N14*R14,0))</f>
        <v/>
      </c>
      <c r="T14" s="15">
        <f>IF($A14="","",IF(AND(V14="Ja",W14="Ja"),O14,0))</f>
        <v/>
      </c>
      <c r="U14" s="12" t="n"/>
      <c r="V14" s="12" t="n"/>
      <c r="W14" s="12" t="n"/>
      <c r="X14" s="6" t="n"/>
    </row>
    <row r="15" ht="34" customHeight="1">
      <c r="A15" s="4" t="n"/>
      <c r="B15" s="5" t="n"/>
      <c r="C15" s="5" t="n"/>
      <c r="D15" s="4" t="n"/>
      <c r="E15" s="4" t="n"/>
      <c r="F15" s="6" t="n"/>
      <c r="G15" s="4" t="n"/>
      <c r="H15" s="7" t="n"/>
      <c r="I15" s="7" t="n"/>
      <c r="J15" s="6" t="n"/>
      <c r="K15" s="8">
        <f>IF($A15="","",IFERROR(H15+I15,0))</f>
        <v/>
      </c>
      <c r="L15" s="9" t="n"/>
      <c r="M15" s="10">
        <f>IF($A15="","",IFERROR(VLOOKUP(Q15,'Stammdaten'!$A$5:$B$7,2,FALSE),0.19))</f>
        <v/>
      </c>
      <c r="N15" s="11">
        <f>IF($A15="","",IFERROR(L15/(1+M15),0))</f>
        <v/>
      </c>
      <c r="O15" s="11">
        <f>IF($A15="","",IFERROR(L15-N15,0))</f>
        <v/>
      </c>
      <c r="P15" s="9" t="n"/>
      <c r="Q15" s="12" t="n"/>
      <c r="R15" s="10">
        <f>IF($A15="","",IF(Q15="Geschäftliche Bewirtung",0.7,IF(Q15="Betriebliche Veranstaltung",1,0)))</f>
        <v/>
      </c>
      <c r="S15" s="11">
        <f>IF($A15="","",IFERROR(N15*R15,0))</f>
        <v/>
      </c>
      <c r="T15" s="11">
        <f>IF($A15="","",IF(AND(V15="Ja",W15="Ja"),O15,0))</f>
        <v/>
      </c>
      <c r="U15" s="12" t="n"/>
      <c r="V15" s="12" t="n"/>
      <c r="W15" s="12" t="n"/>
      <c r="X15" s="6" t="n"/>
    </row>
    <row r="16" ht="34" customHeight="1">
      <c r="A16" s="4" t="n"/>
      <c r="B16" s="5" t="n"/>
      <c r="C16" s="5" t="n"/>
      <c r="D16" s="4" t="n"/>
      <c r="E16" s="4" t="n"/>
      <c r="F16" s="6" t="n"/>
      <c r="G16" s="4" t="n"/>
      <c r="H16" s="7" t="n"/>
      <c r="I16" s="7" t="n"/>
      <c r="J16" s="6" t="n"/>
      <c r="K16" s="13">
        <f>IF($A16="","",IFERROR(H16+I16,0))</f>
        <v/>
      </c>
      <c r="L16" s="9" t="n"/>
      <c r="M16" s="14">
        <f>IF($A16="","",IFERROR(VLOOKUP(Q16,'Stammdaten'!$A$5:$B$7,2,FALSE),0.19))</f>
        <v/>
      </c>
      <c r="N16" s="15">
        <f>IF($A16="","",IFERROR(L16/(1+M16),0))</f>
        <v/>
      </c>
      <c r="O16" s="15">
        <f>IF($A16="","",IFERROR(L16-N16,0))</f>
        <v/>
      </c>
      <c r="P16" s="9" t="n"/>
      <c r="Q16" s="12" t="n"/>
      <c r="R16" s="14">
        <f>IF($A16="","",IF(Q16="Geschäftliche Bewirtung",0.7,IF(Q16="Betriebliche Veranstaltung",1,0)))</f>
        <v/>
      </c>
      <c r="S16" s="15">
        <f>IF($A16="","",IFERROR(N16*R16,0))</f>
        <v/>
      </c>
      <c r="T16" s="15">
        <f>IF($A16="","",IF(AND(V16="Ja",W16="Ja"),O16,0))</f>
        <v/>
      </c>
      <c r="U16" s="12" t="n"/>
      <c r="V16" s="12" t="n"/>
      <c r="W16" s="12" t="n"/>
      <c r="X16" s="6" t="n"/>
    </row>
    <row r="17" ht="34" customHeight="1">
      <c r="A17" s="4" t="n"/>
      <c r="B17" s="5" t="n"/>
      <c r="C17" s="5" t="n"/>
      <c r="D17" s="4" t="n"/>
      <c r="E17" s="4" t="n"/>
      <c r="F17" s="6" t="n"/>
      <c r="G17" s="4" t="n"/>
      <c r="H17" s="7" t="n"/>
      <c r="I17" s="7" t="n"/>
      <c r="J17" s="6" t="n"/>
      <c r="K17" s="8">
        <f>IF($A17="","",IFERROR(H17+I17,0))</f>
        <v/>
      </c>
      <c r="L17" s="9" t="n"/>
      <c r="M17" s="10">
        <f>IF($A17="","",IFERROR(VLOOKUP(Q17,'Stammdaten'!$A$5:$B$7,2,FALSE),0.19))</f>
        <v/>
      </c>
      <c r="N17" s="11">
        <f>IF($A17="","",IFERROR(L17/(1+M17),0))</f>
        <v/>
      </c>
      <c r="O17" s="11">
        <f>IF($A17="","",IFERROR(L17-N17,0))</f>
        <v/>
      </c>
      <c r="P17" s="9" t="n"/>
      <c r="Q17" s="12" t="n"/>
      <c r="R17" s="10">
        <f>IF($A17="","",IF(Q17="Geschäftliche Bewirtung",0.7,IF(Q17="Betriebliche Veranstaltung",1,0)))</f>
        <v/>
      </c>
      <c r="S17" s="11">
        <f>IF($A17="","",IFERROR(N17*R17,0))</f>
        <v/>
      </c>
      <c r="T17" s="11">
        <f>IF($A17="","",IF(AND(V17="Ja",W17="Ja"),O17,0))</f>
        <v/>
      </c>
      <c r="U17" s="12" t="n"/>
      <c r="V17" s="12" t="n"/>
      <c r="W17" s="12" t="n"/>
      <c r="X17" s="6" t="n"/>
    </row>
    <row r="18" ht="34" customHeight="1">
      <c r="A18" s="4" t="n"/>
      <c r="B18" s="5" t="n"/>
      <c r="C18" s="5" t="n"/>
      <c r="D18" s="4" t="n"/>
      <c r="E18" s="4" t="n"/>
      <c r="F18" s="6" t="n"/>
      <c r="G18" s="4" t="n"/>
      <c r="H18" s="7" t="n"/>
      <c r="I18" s="7" t="n"/>
      <c r="J18" s="6" t="n"/>
      <c r="K18" s="13">
        <f>IF($A18="","",IFERROR(H18+I18,0))</f>
        <v/>
      </c>
      <c r="L18" s="9" t="n"/>
      <c r="M18" s="14">
        <f>IF($A18="","",IFERROR(VLOOKUP(Q18,'Stammdaten'!$A$5:$B$7,2,FALSE),0.19))</f>
        <v/>
      </c>
      <c r="N18" s="15">
        <f>IF($A18="","",IFERROR(L18/(1+M18),0))</f>
        <v/>
      </c>
      <c r="O18" s="15">
        <f>IF($A18="","",IFERROR(L18-N18,0))</f>
        <v/>
      </c>
      <c r="P18" s="9" t="n"/>
      <c r="Q18" s="12" t="n"/>
      <c r="R18" s="14">
        <f>IF($A18="","",IF(Q18="Geschäftliche Bewirtung",0.7,IF(Q18="Betriebliche Veranstaltung",1,0)))</f>
        <v/>
      </c>
      <c r="S18" s="15">
        <f>IF($A18="","",IFERROR(N18*R18,0))</f>
        <v/>
      </c>
      <c r="T18" s="15">
        <f>IF($A18="","",IF(AND(V18="Ja",W18="Ja"),O18,0))</f>
        <v/>
      </c>
      <c r="U18" s="12" t="n"/>
      <c r="V18" s="12" t="n"/>
      <c r="W18" s="12" t="n"/>
      <c r="X18" s="6" t="n"/>
    </row>
    <row r="19" ht="34" customHeight="1">
      <c r="A19" s="4" t="n"/>
      <c r="B19" s="5" t="n"/>
      <c r="C19" s="5" t="n"/>
      <c r="D19" s="4" t="n"/>
      <c r="E19" s="4" t="n"/>
      <c r="F19" s="6" t="n"/>
      <c r="G19" s="4" t="n"/>
      <c r="H19" s="7" t="n"/>
      <c r="I19" s="7" t="n"/>
      <c r="J19" s="6" t="n"/>
      <c r="K19" s="8">
        <f>IF($A19="","",IFERROR(H19+I19,0))</f>
        <v/>
      </c>
      <c r="L19" s="9" t="n"/>
      <c r="M19" s="10">
        <f>IF($A19="","",IFERROR(VLOOKUP(Q19,'Stammdaten'!$A$5:$B$7,2,FALSE),0.19))</f>
        <v/>
      </c>
      <c r="N19" s="11">
        <f>IF($A19="","",IFERROR(L19/(1+M19),0))</f>
        <v/>
      </c>
      <c r="O19" s="11">
        <f>IF($A19="","",IFERROR(L19-N19,0))</f>
        <v/>
      </c>
      <c r="P19" s="9" t="n"/>
      <c r="Q19" s="12" t="n"/>
      <c r="R19" s="10">
        <f>IF($A19="","",IF(Q19="Geschäftliche Bewirtung",0.7,IF(Q19="Betriebliche Veranstaltung",1,0)))</f>
        <v/>
      </c>
      <c r="S19" s="11">
        <f>IF($A19="","",IFERROR(N19*R19,0))</f>
        <v/>
      </c>
      <c r="T19" s="11">
        <f>IF($A19="","",IF(AND(V19="Ja",W19="Ja"),O19,0))</f>
        <v/>
      </c>
      <c r="U19" s="12" t="n"/>
      <c r="V19" s="12" t="n"/>
      <c r="W19" s="12" t="n"/>
      <c r="X19" s="6" t="n"/>
    </row>
    <row r="20" ht="34" customHeight="1">
      <c r="A20" s="4" t="n"/>
      <c r="B20" s="5" t="n"/>
      <c r="C20" s="5" t="n"/>
      <c r="D20" s="4" t="n"/>
      <c r="E20" s="4" t="n"/>
      <c r="F20" s="6" t="n"/>
      <c r="G20" s="4" t="n"/>
      <c r="H20" s="7" t="n"/>
      <c r="I20" s="7" t="n"/>
      <c r="J20" s="6" t="n"/>
      <c r="K20" s="13">
        <f>IF($A20="","",IFERROR(H20+I20,0))</f>
        <v/>
      </c>
      <c r="L20" s="9" t="n"/>
      <c r="M20" s="14">
        <f>IF($A20="","",IFERROR(VLOOKUP(Q20,'Stammdaten'!$A$5:$B$7,2,FALSE),0.19))</f>
        <v/>
      </c>
      <c r="N20" s="15">
        <f>IF($A20="","",IFERROR(L20/(1+M20),0))</f>
        <v/>
      </c>
      <c r="O20" s="15">
        <f>IF($A20="","",IFERROR(L20-N20,0))</f>
        <v/>
      </c>
      <c r="P20" s="9" t="n"/>
      <c r="Q20" s="12" t="n"/>
      <c r="R20" s="14">
        <f>IF($A20="","",IF(Q20="Geschäftliche Bewirtung",0.7,IF(Q20="Betriebliche Veranstaltung",1,0)))</f>
        <v/>
      </c>
      <c r="S20" s="15">
        <f>IF($A20="","",IFERROR(N20*R20,0))</f>
        <v/>
      </c>
      <c r="T20" s="15">
        <f>IF($A20="","",IF(AND(V20="Ja",W20="Ja"),O20,0))</f>
        <v/>
      </c>
      <c r="U20" s="12" t="n"/>
      <c r="V20" s="12" t="n"/>
      <c r="W20" s="12" t="n"/>
      <c r="X20" s="6" t="n"/>
    </row>
    <row r="21" ht="34" customHeight="1">
      <c r="A21" s="4" t="n"/>
      <c r="B21" s="5" t="n"/>
      <c r="C21" s="5" t="n"/>
      <c r="D21" s="4" t="n"/>
      <c r="E21" s="4" t="n"/>
      <c r="F21" s="6" t="n"/>
      <c r="G21" s="4" t="n"/>
      <c r="H21" s="7" t="n"/>
      <c r="I21" s="7" t="n"/>
      <c r="J21" s="6" t="n"/>
      <c r="K21" s="8">
        <f>IF($A21="","",IFERROR(H21+I21,0))</f>
        <v/>
      </c>
      <c r="L21" s="9" t="n"/>
      <c r="M21" s="10">
        <f>IF($A21="","",IFERROR(VLOOKUP(Q21,'Stammdaten'!$A$5:$B$7,2,FALSE),0.19))</f>
        <v/>
      </c>
      <c r="N21" s="11">
        <f>IF($A21="","",IFERROR(L21/(1+M21),0))</f>
        <v/>
      </c>
      <c r="O21" s="11">
        <f>IF($A21="","",IFERROR(L21-N21,0))</f>
        <v/>
      </c>
      <c r="P21" s="9" t="n"/>
      <c r="Q21" s="12" t="n"/>
      <c r="R21" s="10">
        <f>IF($A21="","",IF(Q21="Geschäftliche Bewirtung",0.7,IF(Q21="Betriebliche Veranstaltung",1,0)))</f>
        <v/>
      </c>
      <c r="S21" s="11">
        <f>IF($A21="","",IFERROR(N21*R21,0))</f>
        <v/>
      </c>
      <c r="T21" s="11">
        <f>IF($A21="","",IF(AND(V21="Ja",W21="Ja"),O21,0))</f>
        <v/>
      </c>
      <c r="U21" s="12" t="n"/>
      <c r="V21" s="12" t="n"/>
      <c r="W21" s="12" t="n"/>
      <c r="X21" s="6" t="n"/>
    </row>
    <row r="22" ht="34" customHeight="1">
      <c r="A22" s="4" t="n"/>
      <c r="B22" s="5" t="n"/>
      <c r="C22" s="5" t="n"/>
      <c r="D22" s="4" t="n"/>
      <c r="E22" s="4" t="n"/>
      <c r="F22" s="6" t="n"/>
      <c r="G22" s="4" t="n"/>
      <c r="H22" s="7" t="n"/>
      <c r="I22" s="7" t="n"/>
      <c r="J22" s="6" t="n"/>
      <c r="K22" s="13">
        <f>IF($A22="","",IFERROR(H22+I22,0))</f>
        <v/>
      </c>
      <c r="L22" s="9" t="n"/>
      <c r="M22" s="14">
        <f>IF($A22="","",IFERROR(VLOOKUP(Q22,'Stammdaten'!$A$5:$B$7,2,FALSE),0.19))</f>
        <v/>
      </c>
      <c r="N22" s="15">
        <f>IF($A22="","",IFERROR(L22/(1+M22),0))</f>
        <v/>
      </c>
      <c r="O22" s="15">
        <f>IF($A22="","",IFERROR(L22-N22,0))</f>
        <v/>
      </c>
      <c r="P22" s="9" t="n"/>
      <c r="Q22" s="12" t="n"/>
      <c r="R22" s="14">
        <f>IF($A22="","",IF(Q22="Geschäftliche Bewirtung",0.7,IF(Q22="Betriebliche Veranstaltung",1,0)))</f>
        <v/>
      </c>
      <c r="S22" s="15">
        <f>IF($A22="","",IFERROR(N22*R22,0))</f>
        <v/>
      </c>
      <c r="T22" s="15">
        <f>IF($A22="","",IF(AND(V22="Ja",W22="Ja"),O22,0))</f>
        <v/>
      </c>
      <c r="U22" s="12" t="n"/>
      <c r="V22" s="12" t="n"/>
      <c r="W22" s="12" t="n"/>
      <c r="X22" s="6" t="n"/>
    </row>
    <row r="23" ht="34" customHeight="1">
      <c r="A23" s="4" t="n"/>
      <c r="B23" s="5" t="n"/>
      <c r="C23" s="5" t="n"/>
      <c r="D23" s="4" t="n"/>
      <c r="E23" s="4" t="n"/>
      <c r="F23" s="6" t="n"/>
      <c r="G23" s="4" t="n"/>
      <c r="H23" s="7" t="n"/>
      <c r="I23" s="7" t="n"/>
      <c r="J23" s="6" t="n"/>
      <c r="K23" s="8">
        <f>IF($A23="","",IFERROR(H23+I23,0))</f>
        <v/>
      </c>
      <c r="L23" s="9" t="n"/>
      <c r="M23" s="10">
        <f>IF($A23="","",IFERROR(VLOOKUP(Q23,'Stammdaten'!$A$5:$B$7,2,FALSE),0.19))</f>
        <v/>
      </c>
      <c r="N23" s="11">
        <f>IF($A23="","",IFERROR(L23/(1+M23),0))</f>
        <v/>
      </c>
      <c r="O23" s="11">
        <f>IF($A23="","",IFERROR(L23-N23,0))</f>
        <v/>
      </c>
      <c r="P23" s="9" t="n"/>
      <c r="Q23" s="12" t="n"/>
      <c r="R23" s="10">
        <f>IF($A23="","",IF(Q23="Geschäftliche Bewirtung",0.7,IF(Q23="Betriebliche Veranstaltung",1,0)))</f>
        <v/>
      </c>
      <c r="S23" s="11">
        <f>IF($A23="","",IFERROR(N23*R23,0))</f>
        <v/>
      </c>
      <c r="T23" s="11">
        <f>IF($A23="","",IF(AND(V23="Ja",W23="Ja"),O23,0))</f>
        <v/>
      </c>
      <c r="U23" s="12" t="n"/>
      <c r="V23" s="12" t="n"/>
      <c r="W23" s="12" t="n"/>
      <c r="X23" s="6" t="n"/>
    </row>
    <row r="24" ht="34" customHeight="1">
      <c r="A24" s="4" t="n"/>
      <c r="B24" s="5" t="n"/>
      <c r="C24" s="5" t="n"/>
      <c r="D24" s="4" t="n"/>
      <c r="E24" s="4" t="n"/>
      <c r="F24" s="6" t="n"/>
      <c r="G24" s="4" t="n"/>
      <c r="H24" s="7" t="n"/>
      <c r="I24" s="7" t="n"/>
      <c r="J24" s="6" t="n"/>
      <c r="K24" s="13">
        <f>IF($A24="","",IFERROR(H24+I24,0))</f>
        <v/>
      </c>
      <c r="L24" s="9" t="n"/>
      <c r="M24" s="14">
        <f>IF($A24="","",IFERROR(VLOOKUP(Q24,'Stammdaten'!$A$5:$B$7,2,FALSE),0.19))</f>
        <v/>
      </c>
      <c r="N24" s="15">
        <f>IF($A24="","",IFERROR(L24/(1+M24),0))</f>
        <v/>
      </c>
      <c r="O24" s="15">
        <f>IF($A24="","",IFERROR(L24-N24,0))</f>
        <v/>
      </c>
      <c r="P24" s="9" t="n"/>
      <c r="Q24" s="12" t="n"/>
      <c r="R24" s="14">
        <f>IF($A24="","",IF(Q24="Geschäftliche Bewirtung",0.7,IF(Q24="Betriebliche Veranstaltung",1,0)))</f>
        <v/>
      </c>
      <c r="S24" s="15">
        <f>IF($A24="","",IFERROR(N24*R24,0))</f>
        <v/>
      </c>
      <c r="T24" s="15">
        <f>IF($A24="","",IF(AND(V24="Ja",W24="Ja"),O24,0))</f>
        <v/>
      </c>
      <c r="U24" s="12" t="n"/>
      <c r="V24" s="12" t="n"/>
      <c r="W24" s="12" t="n"/>
      <c r="X24" s="6" t="n"/>
    </row>
    <row r="25" ht="34" customHeight="1">
      <c r="A25" s="4" t="n"/>
      <c r="B25" s="5" t="n"/>
      <c r="C25" s="5" t="n"/>
      <c r="D25" s="4" t="n"/>
      <c r="E25" s="4" t="n"/>
      <c r="F25" s="6" t="n"/>
      <c r="G25" s="4" t="n"/>
      <c r="H25" s="7" t="n"/>
      <c r="I25" s="7" t="n"/>
      <c r="J25" s="6" t="n"/>
      <c r="K25" s="8">
        <f>IF($A25="","",IFERROR(H25+I25,0))</f>
        <v/>
      </c>
      <c r="L25" s="9" t="n"/>
      <c r="M25" s="10">
        <f>IF($A25="","",IFERROR(VLOOKUP(Q25,'Stammdaten'!$A$5:$B$7,2,FALSE),0.19))</f>
        <v/>
      </c>
      <c r="N25" s="11">
        <f>IF($A25="","",IFERROR(L25/(1+M25),0))</f>
        <v/>
      </c>
      <c r="O25" s="11">
        <f>IF($A25="","",IFERROR(L25-N25,0))</f>
        <v/>
      </c>
      <c r="P25" s="9" t="n"/>
      <c r="Q25" s="12" t="n"/>
      <c r="R25" s="10">
        <f>IF($A25="","",IF(Q25="Geschäftliche Bewirtung",0.7,IF(Q25="Betriebliche Veranstaltung",1,0)))</f>
        <v/>
      </c>
      <c r="S25" s="11">
        <f>IF($A25="","",IFERROR(N25*R25,0))</f>
        <v/>
      </c>
      <c r="T25" s="11">
        <f>IF($A25="","",IF(AND(V25="Ja",W25="Ja"),O25,0))</f>
        <v/>
      </c>
      <c r="U25" s="12" t="n"/>
      <c r="V25" s="12" t="n"/>
      <c r="W25" s="12" t="n"/>
      <c r="X25" s="6" t="n"/>
    </row>
    <row r="26" ht="34" customHeight="1">
      <c r="A26" s="4" t="n"/>
      <c r="B26" s="5" t="n"/>
      <c r="C26" s="5" t="n"/>
      <c r="D26" s="4" t="n"/>
      <c r="E26" s="4" t="n"/>
      <c r="F26" s="6" t="n"/>
      <c r="G26" s="4" t="n"/>
      <c r="H26" s="7" t="n"/>
      <c r="I26" s="7" t="n"/>
      <c r="J26" s="6" t="n"/>
      <c r="K26" s="13">
        <f>IF($A26="","",IFERROR(H26+I26,0))</f>
        <v/>
      </c>
      <c r="L26" s="9" t="n"/>
      <c r="M26" s="14">
        <f>IF($A26="","",IFERROR(VLOOKUP(Q26,'Stammdaten'!$A$5:$B$7,2,FALSE),0.19))</f>
        <v/>
      </c>
      <c r="N26" s="15">
        <f>IF($A26="","",IFERROR(L26/(1+M26),0))</f>
        <v/>
      </c>
      <c r="O26" s="15">
        <f>IF($A26="","",IFERROR(L26-N26,0))</f>
        <v/>
      </c>
      <c r="P26" s="9" t="n"/>
      <c r="Q26" s="12" t="n"/>
      <c r="R26" s="14">
        <f>IF($A26="","",IF(Q26="Geschäftliche Bewirtung",0.7,IF(Q26="Betriebliche Veranstaltung",1,0)))</f>
        <v/>
      </c>
      <c r="S26" s="15">
        <f>IF($A26="","",IFERROR(N26*R26,0))</f>
        <v/>
      </c>
      <c r="T26" s="15">
        <f>IF($A26="","",IF(AND(V26="Ja",W26="Ja"),O26,0))</f>
        <v/>
      </c>
      <c r="U26" s="12" t="n"/>
      <c r="V26" s="12" t="n"/>
      <c r="W26" s="12" t="n"/>
      <c r="X26" s="6" t="n"/>
    </row>
    <row r="27" ht="34" customHeight="1">
      <c r="A27" s="4" t="n"/>
      <c r="B27" s="5" t="n"/>
      <c r="C27" s="5" t="n"/>
      <c r="D27" s="4" t="n"/>
      <c r="E27" s="4" t="n"/>
      <c r="F27" s="6" t="n"/>
      <c r="G27" s="4" t="n"/>
      <c r="H27" s="7" t="n"/>
      <c r="I27" s="7" t="n"/>
      <c r="J27" s="6" t="n"/>
      <c r="K27" s="8">
        <f>IF($A27="","",IFERROR(H27+I27,0))</f>
        <v/>
      </c>
      <c r="L27" s="9" t="n"/>
      <c r="M27" s="10">
        <f>IF($A27="","",IFERROR(VLOOKUP(Q27,'Stammdaten'!$A$5:$B$7,2,FALSE),0.19))</f>
        <v/>
      </c>
      <c r="N27" s="11">
        <f>IF($A27="","",IFERROR(L27/(1+M27),0))</f>
        <v/>
      </c>
      <c r="O27" s="11">
        <f>IF($A27="","",IFERROR(L27-N27,0))</f>
        <v/>
      </c>
      <c r="P27" s="9" t="n"/>
      <c r="Q27" s="12" t="n"/>
      <c r="R27" s="10">
        <f>IF($A27="","",IF(Q27="Geschäftliche Bewirtung",0.7,IF(Q27="Betriebliche Veranstaltung",1,0)))</f>
        <v/>
      </c>
      <c r="S27" s="11">
        <f>IF($A27="","",IFERROR(N27*R27,0))</f>
        <v/>
      </c>
      <c r="T27" s="11">
        <f>IF($A27="","",IF(AND(V27="Ja",W27="Ja"),O27,0))</f>
        <v/>
      </c>
      <c r="U27" s="12" t="n"/>
      <c r="V27" s="12" t="n"/>
      <c r="W27" s="12" t="n"/>
      <c r="X27" s="6" t="n"/>
    </row>
    <row r="28" ht="34" customHeight="1">
      <c r="A28" s="4" t="n"/>
      <c r="B28" s="5" t="n"/>
      <c r="C28" s="5" t="n"/>
      <c r="D28" s="4" t="n"/>
      <c r="E28" s="4" t="n"/>
      <c r="F28" s="6" t="n"/>
      <c r="G28" s="4" t="n"/>
      <c r="H28" s="7" t="n"/>
      <c r="I28" s="7" t="n"/>
      <c r="J28" s="6" t="n"/>
      <c r="K28" s="13">
        <f>IF($A28="","",IFERROR(H28+I28,0))</f>
        <v/>
      </c>
      <c r="L28" s="9" t="n"/>
      <c r="M28" s="14">
        <f>IF($A28="","",IFERROR(VLOOKUP(Q28,'Stammdaten'!$A$5:$B$7,2,FALSE),0.19))</f>
        <v/>
      </c>
      <c r="N28" s="15">
        <f>IF($A28="","",IFERROR(L28/(1+M28),0))</f>
        <v/>
      </c>
      <c r="O28" s="15">
        <f>IF($A28="","",IFERROR(L28-N28,0))</f>
        <v/>
      </c>
      <c r="P28" s="9" t="n"/>
      <c r="Q28" s="12" t="n"/>
      <c r="R28" s="14">
        <f>IF($A28="","",IF(Q28="Geschäftliche Bewirtung",0.7,IF(Q28="Betriebliche Veranstaltung",1,0)))</f>
        <v/>
      </c>
      <c r="S28" s="15">
        <f>IF($A28="","",IFERROR(N28*R28,0))</f>
        <v/>
      </c>
      <c r="T28" s="15">
        <f>IF($A28="","",IF(AND(V28="Ja",W28="Ja"),O28,0))</f>
        <v/>
      </c>
      <c r="U28" s="12" t="n"/>
      <c r="V28" s="12" t="n"/>
      <c r="W28" s="12" t="n"/>
      <c r="X28" s="6" t="n"/>
    </row>
    <row r="29" ht="34" customHeight="1">
      <c r="A29" s="4" t="n"/>
      <c r="B29" s="5" t="n"/>
      <c r="C29" s="5" t="n"/>
      <c r="D29" s="4" t="n"/>
      <c r="E29" s="4" t="n"/>
      <c r="F29" s="6" t="n"/>
      <c r="G29" s="4" t="n"/>
      <c r="H29" s="7" t="n"/>
      <c r="I29" s="7" t="n"/>
      <c r="J29" s="6" t="n"/>
      <c r="K29" s="8">
        <f>IF($A29="","",IFERROR(H29+I29,0))</f>
        <v/>
      </c>
      <c r="L29" s="9" t="n"/>
      <c r="M29" s="10">
        <f>IF($A29="","",IFERROR(VLOOKUP(Q29,'Stammdaten'!$A$5:$B$7,2,FALSE),0.19))</f>
        <v/>
      </c>
      <c r="N29" s="11">
        <f>IF($A29="","",IFERROR(L29/(1+M29),0))</f>
        <v/>
      </c>
      <c r="O29" s="11">
        <f>IF($A29="","",IFERROR(L29-N29,0))</f>
        <v/>
      </c>
      <c r="P29" s="9" t="n"/>
      <c r="Q29" s="12" t="n"/>
      <c r="R29" s="10">
        <f>IF($A29="","",IF(Q29="Geschäftliche Bewirtung",0.7,IF(Q29="Betriebliche Veranstaltung",1,0)))</f>
        <v/>
      </c>
      <c r="S29" s="11">
        <f>IF($A29="","",IFERROR(N29*R29,0))</f>
        <v/>
      </c>
      <c r="T29" s="11">
        <f>IF($A29="","",IF(AND(V29="Ja",W29="Ja"),O29,0))</f>
        <v/>
      </c>
      <c r="U29" s="12" t="n"/>
      <c r="V29" s="12" t="n"/>
      <c r="W29" s="12" t="n"/>
      <c r="X29" s="6" t="n"/>
    </row>
    <row r="30" ht="34" customHeight="1">
      <c r="A30" s="4" t="n"/>
      <c r="B30" s="5" t="n"/>
      <c r="C30" s="5" t="n"/>
      <c r="D30" s="4" t="n"/>
      <c r="E30" s="4" t="n"/>
      <c r="F30" s="6" t="n"/>
      <c r="G30" s="4" t="n"/>
      <c r="H30" s="7" t="n"/>
      <c r="I30" s="7" t="n"/>
      <c r="J30" s="6" t="n"/>
      <c r="K30" s="13">
        <f>IF($A30="","",IFERROR(H30+I30,0))</f>
        <v/>
      </c>
      <c r="L30" s="9" t="n"/>
      <c r="M30" s="14">
        <f>IF($A30="","",IFERROR(VLOOKUP(Q30,'Stammdaten'!$A$5:$B$7,2,FALSE),0.19))</f>
        <v/>
      </c>
      <c r="N30" s="15">
        <f>IF($A30="","",IFERROR(L30/(1+M30),0))</f>
        <v/>
      </c>
      <c r="O30" s="15">
        <f>IF($A30="","",IFERROR(L30-N30,0))</f>
        <v/>
      </c>
      <c r="P30" s="9" t="n"/>
      <c r="Q30" s="12" t="n"/>
      <c r="R30" s="14">
        <f>IF($A30="","",IF(Q30="Geschäftliche Bewirtung",0.7,IF(Q30="Betriebliche Veranstaltung",1,0)))</f>
        <v/>
      </c>
      <c r="S30" s="15">
        <f>IF($A30="","",IFERROR(N30*R30,0))</f>
        <v/>
      </c>
      <c r="T30" s="15">
        <f>IF($A30="","",IF(AND(V30="Ja",W30="Ja"),O30,0))</f>
        <v/>
      </c>
      <c r="U30" s="12" t="n"/>
      <c r="V30" s="12" t="n"/>
      <c r="W30" s="12" t="n"/>
      <c r="X30" s="6" t="n"/>
    </row>
    <row r="31" ht="34" customHeight="1">
      <c r="A31" s="4" t="n"/>
      <c r="B31" s="5" t="n"/>
      <c r="C31" s="5" t="n"/>
      <c r="D31" s="4" t="n"/>
      <c r="E31" s="4" t="n"/>
      <c r="F31" s="6" t="n"/>
      <c r="G31" s="4" t="n"/>
      <c r="H31" s="7" t="n"/>
      <c r="I31" s="7" t="n"/>
      <c r="J31" s="6" t="n"/>
      <c r="K31" s="8">
        <f>IF($A31="","",IFERROR(H31+I31,0))</f>
        <v/>
      </c>
      <c r="L31" s="9" t="n"/>
      <c r="M31" s="10">
        <f>IF($A31="","",IFERROR(VLOOKUP(Q31,'Stammdaten'!$A$5:$B$7,2,FALSE),0.19))</f>
        <v/>
      </c>
      <c r="N31" s="11">
        <f>IF($A31="","",IFERROR(L31/(1+M31),0))</f>
        <v/>
      </c>
      <c r="O31" s="11">
        <f>IF($A31="","",IFERROR(L31-N31,0))</f>
        <v/>
      </c>
      <c r="P31" s="9" t="n"/>
      <c r="Q31" s="12" t="n"/>
      <c r="R31" s="10">
        <f>IF($A31="","",IF(Q31="Geschäftliche Bewirtung",0.7,IF(Q31="Betriebliche Veranstaltung",1,0)))</f>
        <v/>
      </c>
      <c r="S31" s="11">
        <f>IF($A31="","",IFERROR(N31*R31,0))</f>
        <v/>
      </c>
      <c r="T31" s="11">
        <f>IF($A31="","",IF(AND(V31="Ja",W31="Ja"),O31,0))</f>
        <v/>
      </c>
      <c r="U31" s="12" t="n"/>
      <c r="V31" s="12" t="n"/>
      <c r="W31" s="12" t="n"/>
      <c r="X31" s="6" t="n"/>
    </row>
    <row r="32" ht="34" customHeight="1">
      <c r="A32" s="4" t="n"/>
      <c r="B32" s="5" t="n"/>
      <c r="C32" s="5" t="n"/>
      <c r="D32" s="4" t="n"/>
      <c r="E32" s="4" t="n"/>
      <c r="F32" s="6" t="n"/>
      <c r="G32" s="4" t="n"/>
      <c r="H32" s="7" t="n"/>
      <c r="I32" s="7" t="n"/>
      <c r="J32" s="6" t="n"/>
      <c r="K32" s="13">
        <f>IF($A32="","",IFERROR(H32+I32,0))</f>
        <v/>
      </c>
      <c r="L32" s="9" t="n"/>
      <c r="M32" s="14">
        <f>IF($A32="","",IFERROR(VLOOKUP(Q32,'Stammdaten'!$A$5:$B$7,2,FALSE),0.19))</f>
        <v/>
      </c>
      <c r="N32" s="15">
        <f>IF($A32="","",IFERROR(L32/(1+M32),0))</f>
        <v/>
      </c>
      <c r="O32" s="15">
        <f>IF($A32="","",IFERROR(L32-N32,0))</f>
        <v/>
      </c>
      <c r="P32" s="9" t="n"/>
      <c r="Q32" s="12" t="n"/>
      <c r="R32" s="14">
        <f>IF($A32="","",IF(Q32="Geschäftliche Bewirtung",0.7,IF(Q32="Betriebliche Veranstaltung",1,0)))</f>
        <v/>
      </c>
      <c r="S32" s="15">
        <f>IF($A32="","",IFERROR(N32*R32,0))</f>
        <v/>
      </c>
      <c r="T32" s="15">
        <f>IF($A32="","",IF(AND(V32="Ja",W32="Ja"),O32,0))</f>
        <v/>
      </c>
      <c r="U32" s="12" t="n"/>
      <c r="V32" s="12" t="n"/>
      <c r="W32" s="12" t="n"/>
      <c r="X32" s="6" t="n"/>
    </row>
    <row r="33" ht="34" customHeight="1">
      <c r="A33" s="4" t="n"/>
      <c r="B33" s="5" t="n"/>
      <c r="C33" s="5" t="n"/>
      <c r="D33" s="4" t="n"/>
      <c r="E33" s="4" t="n"/>
      <c r="F33" s="6" t="n"/>
      <c r="G33" s="4" t="n"/>
      <c r="H33" s="7" t="n"/>
      <c r="I33" s="7" t="n"/>
      <c r="J33" s="6" t="n"/>
      <c r="K33" s="8">
        <f>IF($A33="","",IFERROR(H33+I33,0))</f>
        <v/>
      </c>
      <c r="L33" s="9" t="n"/>
      <c r="M33" s="10">
        <f>IF($A33="","",IFERROR(VLOOKUP(Q33,'Stammdaten'!$A$5:$B$7,2,FALSE),0.19))</f>
        <v/>
      </c>
      <c r="N33" s="11">
        <f>IF($A33="","",IFERROR(L33/(1+M33),0))</f>
        <v/>
      </c>
      <c r="O33" s="11">
        <f>IF($A33="","",IFERROR(L33-N33,0))</f>
        <v/>
      </c>
      <c r="P33" s="9" t="n"/>
      <c r="Q33" s="12" t="n"/>
      <c r="R33" s="10">
        <f>IF($A33="","",IF(Q33="Geschäftliche Bewirtung",0.7,IF(Q33="Betriebliche Veranstaltung",1,0)))</f>
        <v/>
      </c>
      <c r="S33" s="11">
        <f>IF($A33="","",IFERROR(N33*R33,0))</f>
        <v/>
      </c>
      <c r="T33" s="11">
        <f>IF($A33="","",IF(AND(V33="Ja",W33="Ja"),O33,0))</f>
        <v/>
      </c>
      <c r="U33" s="12" t="n"/>
      <c r="V33" s="12" t="n"/>
      <c r="W33" s="12" t="n"/>
      <c r="X33" s="6" t="n"/>
    </row>
    <row r="34" ht="34" customHeight="1">
      <c r="A34" s="4" t="n"/>
      <c r="B34" s="5" t="n"/>
      <c r="C34" s="5" t="n"/>
      <c r="D34" s="4" t="n"/>
      <c r="E34" s="4" t="n"/>
      <c r="F34" s="6" t="n"/>
      <c r="G34" s="4" t="n"/>
      <c r="H34" s="7" t="n"/>
      <c r="I34" s="7" t="n"/>
      <c r="J34" s="6" t="n"/>
      <c r="K34" s="13">
        <f>IF($A34="","",IFERROR(H34+I34,0))</f>
        <v/>
      </c>
      <c r="L34" s="9" t="n"/>
      <c r="M34" s="14">
        <f>IF($A34="","",IFERROR(VLOOKUP(Q34,'Stammdaten'!$A$5:$B$7,2,FALSE),0.19))</f>
        <v/>
      </c>
      <c r="N34" s="15">
        <f>IF($A34="","",IFERROR(L34/(1+M34),0))</f>
        <v/>
      </c>
      <c r="O34" s="15">
        <f>IF($A34="","",IFERROR(L34-N34,0))</f>
        <v/>
      </c>
      <c r="P34" s="9" t="n"/>
      <c r="Q34" s="12" t="n"/>
      <c r="R34" s="14">
        <f>IF($A34="","",IF(Q34="Geschäftliche Bewirtung",0.7,IF(Q34="Betriebliche Veranstaltung",1,0)))</f>
        <v/>
      </c>
      <c r="S34" s="15">
        <f>IF($A34="","",IFERROR(N34*R34,0))</f>
        <v/>
      </c>
      <c r="T34" s="15">
        <f>IF($A34="","",IF(AND(V34="Ja",W34="Ja"),O34,0))</f>
        <v/>
      </c>
      <c r="U34" s="12" t="n"/>
      <c r="V34" s="12" t="n"/>
      <c r="W34" s="12" t="n"/>
      <c r="X34" s="6" t="n"/>
    </row>
    <row r="35" ht="34" customHeight="1">
      <c r="A35" s="4" t="n"/>
      <c r="B35" s="5" t="n"/>
      <c r="C35" s="5" t="n"/>
      <c r="D35" s="4" t="n"/>
      <c r="E35" s="4" t="n"/>
      <c r="F35" s="6" t="n"/>
      <c r="G35" s="4" t="n"/>
      <c r="H35" s="7" t="n"/>
      <c r="I35" s="7" t="n"/>
      <c r="J35" s="6" t="n"/>
      <c r="K35" s="8">
        <f>IF($A35="","",IFERROR(H35+I35,0))</f>
        <v/>
      </c>
      <c r="L35" s="9" t="n"/>
      <c r="M35" s="10">
        <f>IF($A35="","",IFERROR(VLOOKUP(Q35,'Stammdaten'!$A$5:$B$7,2,FALSE),0.19))</f>
        <v/>
      </c>
      <c r="N35" s="11">
        <f>IF($A35="","",IFERROR(L35/(1+M35),0))</f>
        <v/>
      </c>
      <c r="O35" s="11">
        <f>IF($A35="","",IFERROR(L35-N35,0))</f>
        <v/>
      </c>
      <c r="P35" s="9" t="n"/>
      <c r="Q35" s="12" t="n"/>
      <c r="R35" s="10">
        <f>IF($A35="","",IF(Q35="Geschäftliche Bewirtung",0.7,IF(Q35="Betriebliche Veranstaltung",1,0)))</f>
        <v/>
      </c>
      <c r="S35" s="11">
        <f>IF($A35="","",IFERROR(N35*R35,0))</f>
        <v/>
      </c>
      <c r="T35" s="11">
        <f>IF($A35="","",IF(AND(V35="Ja",W35="Ja"),O35,0))</f>
        <v/>
      </c>
      <c r="U35" s="12" t="n"/>
      <c r="V35" s="12" t="n"/>
      <c r="W35" s="12" t="n"/>
      <c r="X35" s="6" t="n"/>
    </row>
    <row r="36" ht="34" customHeight="1">
      <c r="A36" s="4" t="n"/>
      <c r="B36" s="5" t="n"/>
      <c r="C36" s="5" t="n"/>
      <c r="D36" s="4" t="n"/>
      <c r="E36" s="4" t="n"/>
      <c r="F36" s="6" t="n"/>
      <c r="G36" s="4" t="n"/>
      <c r="H36" s="7" t="n"/>
      <c r="I36" s="7" t="n"/>
      <c r="J36" s="6" t="n"/>
      <c r="K36" s="13">
        <f>IF($A36="","",IFERROR(H36+I36,0))</f>
        <v/>
      </c>
      <c r="L36" s="9" t="n"/>
      <c r="M36" s="14">
        <f>IF($A36="","",IFERROR(VLOOKUP(Q36,'Stammdaten'!$A$5:$B$7,2,FALSE),0.19))</f>
        <v/>
      </c>
      <c r="N36" s="15">
        <f>IF($A36="","",IFERROR(L36/(1+M36),0))</f>
        <v/>
      </c>
      <c r="O36" s="15">
        <f>IF($A36="","",IFERROR(L36-N36,0))</f>
        <v/>
      </c>
      <c r="P36" s="9" t="n"/>
      <c r="Q36" s="12" t="n"/>
      <c r="R36" s="14">
        <f>IF($A36="","",IF(Q36="Geschäftliche Bewirtung",0.7,IF(Q36="Betriebliche Veranstaltung",1,0)))</f>
        <v/>
      </c>
      <c r="S36" s="15">
        <f>IF($A36="","",IFERROR(N36*R36,0))</f>
        <v/>
      </c>
      <c r="T36" s="15">
        <f>IF($A36="","",IF(AND(V36="Ja",W36="Ja"),O36,0))</f>
        <v/>
      </c>
      <c r="U36" s="12" t="n"/>
      <c r="V36" s="12" t="n"/>
      <c r="W36" s="12" t="n"/>
      <c r="X36" s="6" t="n"/>
    </row>
    <row r="37" ht="34" customHeight="1">
      <c r="A37" s="4" t="n"/>
      <c r="B37" s="5" t="n"/>
      <c r="C37" s="5" t="n"/>
      <c r="D37" s="4" t="n"/>
      <c r="E37" s="4" t="n"/>
      <c r="F37" s="6" t="n"/>
      <c r="G37" s="4" t="n"/>
      <c r="H37" s="7" t="n"/>
      <c r="I37" s="7" t="n"/>
      <c r="J37" s="6" t="n"/>
      <c r="K37" s="8">
        <f>IF($A37="","",IFERROR(H37+I37,0))</f>
        <v/>
      </c>
      <c r="L37" s="9" t="n"/>
      <c r="M37" s="10">
        <f>IF($A37="","",IFERROR(VLOOKUP(Q37,'Stammdaten'!$A$5:$B$7,2,FALSE),0.19))</f>
        <v/>
      </c>
      <c r="N37" s="11">
        <f>IF($A37="","",IFERROR(L37/(1+M37),0))</f>
        <v/>
      </c>
      <c r="O37" s="11">
        <f>IF($A37="","",IFERROR(L37-N37,0))</f>
        <v/>
      </c>
      <c r="P37" s="9" t="n"/>
      <c r="Q37" s="12" t="n"/>
      <c r="R37" s="10">
        <f>IF($A37="","",IF(Q37="Geschäftliche Bewirtung",0.7,IF(Q37="Betriebliche Veranstaltung",1,0)))</f>
        <v/>
      </c>
      <c r="S37" s="11">
        <f>IF($A37="","",IFERROR(N37*R37,0))</f>
        <v/>
      </c>
      <c r="T37" s="11">
        <f>IF($A37="","",IF(AND(V37="Ja",W37="Ja"),O37,0))</f>
        <v/>
      </c>
      <c r="U37" s="12" t="n"/>
      <c r="V37" s="12" t="n"/>
      <c r="W37" s="12" t="n"/>
      <c r="X37" s="6" t="n"/>
    </row>
    <row r="38" ht="34" customHeight="1">
      <c r="A38" s="4" t="n"/>
      <c r="B38" s="5" t="n"/>
      <c r="C38" s="5" t="n"/>
      <c r="D38" s="4" t="n"/>
      <c r="E38" s="4" t="n"/>
      <c r="F38" s="6" t="n"/>
      <c r="G38" s="4" t="n"/>
      <c r="H38" s="7" t="n"/>
      <c r="I38" s="7" t="n"/>
      <c r="J38" s="6" t="n"/>
      <c r="K38" s="13">
        <f>IF($A38="","",IFERROR(H38+I38,0))</f>
        <v/>
      </c>
      <c r="L38" s="9" t="n"/>
      <c r="M38" s="14">
        <f>IF($A38="","",IFERROR(VLOOKUP(Q38,'Stammdaten'!$A$5:$B$7,2,FALSE),0.19))</f>
        <v/>
      </c>
      <c r="N38" s="15">
        <f>IF($A38="","",IFERROR(L38/(1+M38),0))</f>
        <v/>
      </c>
      <c r="O38" s="15">
        <f>IF($A38="","",IFERROR(L38-N38,0))</f>
        <v/>
      </c>
      <c r="P38" s="9" t="n"/>
      <c r="Q38" s="12" t="n"/>
      <c r="R38" s="14">
        <f>IF($A38="","",IF(Q38="Geschäftliche Bewirtung",0.7,IF(Q38="Betriebliche Veranstaltung",1,0)))</f>
        <v/>
      </c>
      <c r="S38" s="15">
        <f>IF($A38="","",IFERROR(N38*R38,0))</f>
        <v/>
      </c>
      <c r="T38" s="15">
        <f>IF($A38="","",IF(AND(V38="Ja",W38="Ja"),O38,0))</f>
        <v/>
      </c>
      <c r="U38" s="12" t="n"/>
      <c r="V38" s="12" t="n"/>
      <c r="W38" s="12" t="n"/>
      <c r="X38" s="6" t="n"/>
    </row>
    <row r="39" ht="34" customHeight="1">
      <c r="A39" s="4" t="n"/>
      <c r="B39" s="5" t="n"/>
      <c r="C39" s="5" t="n"/>
      <c r="D39" s="4" t="n"/>
      <c r="E39" s="4" t="n"/>
      <c r="F39" s="6" t="n"/>
      <c r="G39" s="4" t="n"/>
      <c r="H39" s="7" t="n"/>
      <c r="I39" s="7" t="n"/>
      <c r="J39" s="6" t="n"/>
      <c r="K39" s="8">
        <f>IF($A39="","",IFERROR(H39+I39,0))</f>
        <v/>
      </c>
      <c r="L39" s="9" t="n"/>
      <c r="M39" s="10">
        <f>IF($A39="","",IFERROR(VLOOKUP(Q39,'Stammdaten'!$A$5:$B$7,2,FALSE),0.19))</f>
        <v/>
      </c>
      <c r="N39" s="11">
        <f>IF($A39="","",IFERROR(L39/(1+M39),0))</f>
        <v/>
      </c>
      <c r="O39" s="11">
        <f>IF($A39="","",IFERROR(L39-N39,0))</f>
        <v/>
      </c>
      <c r="P39" s="9" t="n"/>
      <c r="Q39" s="12" t="n"/>
      <c r="R39" s="10">
        <f>IF($A39="","",IF(Q39="Geschäftliche Bewirtung",0.7,IF(Q39="Betriebliche Veranstaltung",1,0)))</f>
        <v/>
      </c>
      <c r="S39" s="11">
        <f>IF($A39="","",IFERROR(N39*R39,0))</f>
        <v/>
      </c>
      <c r="T39" s="11">
        <f>IF($A39="","",IF(AND(V39="Ja",W39="Ja"),O39,0))</f>
        <v/>
      </c>
      <c r="U39" s="12" t="n"/>
      <c r="V39" s="12" t="n"/>
      <c r="W39" s="12" t="n"/>
      <c r="X39" s="6" t="n"/>
    </row>
    <row r="40" ht="34" customHeight="1">
      <c r="A40" s="4" t="n"/>
      <c r="B40" s="5" t="n"/>
      <c r="C40" s="5" t="n"/>
      <c r="D40" s="4" t="n"/>
      <c r="E40" s="4" t="n"/>
      <c r="F40" s="6" t="n"/>
      <c r="G40" s="4" t="n"/>
      <c r="H40" s="7" t="n"/>
      <c r="I40" s="7" t="n"/>
      <c r="J40" s="6" t="n"/>
      <c r="K40" s="13">
        <f>IF($A40="","",IFERROR(H40+I40,0))</f>
        <v/>
      </c>
      <c r="L40" s="9" t="n"/>
      <c r="M40" s="14">
        <f>IF($A40="","",IFERROR(VLOOKUP(Q40,'Stammdaten'!$A$5:$B$7,2,FALSE),0.19))</f>
        <v/>
      </c>
      <c r="N40" s="15">
        <f>IF($A40="","",IFERROR(L40/(1+M40),0))</f>
        <v/>
      </c>
      <c r="O40" s="15">
        <f>IF($A40="","",IFERROR(L40-N40,0))</f>
        <v/>
      </c>
      <c r="P40" s="9" t="n"/>
      <c r="Q40" s="12" t="n"/>
      <c r="R40" s="14">
        <f>IF($A40="","",IF(Q40="Geschäftliche Bewirtung",0.7,IF(Q40="Betriebliche Veranstaltung",1,0)))</f>
        <v/>
      </c>
      <c r="S40" s="15">
        <f>IF($A40="","",IFERROR(N40*R40,0))</f>
        <v/>
      </c>
      <c r="T40" s="15">
        <f>IF($A40="","",IF(AND(V40="Ja",W40="Ja"),O40,0))</f>
        <v/>
      </c>
      <c r="U40" s="12" t="n"/>
      <c r="V40" s="12" t="n"/>
      <c r="W40" s="12" t="n"/>
      <c r="X40" s="6" t="n"/>
    </row>
    <row r="41" ht="34" customHeight="1">
      <c r="A41" s="4" t="n"/>
      <c r="B41" s="5" t="n"/>
      <c r="C41" s="5" t="n"/>
      <c r="D41" s="4" t="n"/>
      <c r="E41" s="4" t="n"/>
      <c r="F41" s="6" t="n"/>
      <c r="G41" s="4" t="n"/>
      <c r="H41" s="7" t="n"/>
      <c r="I41" s="7" t="n"/>
      <c r="J41" s="6" t="n"/>
      <c r="K41" s="8">
        <f>IF($A41="","",IFERROR(H41+I41,0))</f>
        <v/>
      </c>
      <c r="L41" s="9" t="n"/>
      <c r="M41" s="10">
        <f>IF($A41="","",IFERROR(VLOOKUP(Q41,'Stammdaten'!$A$5:$B$7,2,FALSE),0.19))</f>
        <v/>
      </c>
      <c r="N41" s="11">
        <f>IF($A41="","",IFERROR(L41/(1+M41),0))</f>
        <v/>
      </c>
      <c r="O41" s="11">
        <f>IF($A41="","",IFERROR(L41-N41,0))</f>
        <v/>
      </c>
      <c r="P41" s="9" t="n"/>
      <c r="Q41" s="12" t="n"/>
      <c r="R41" s="10">
        <f>IF($A41="","",IF(Q41="Geschäftliche Bewirtung",0.7,IF(Q41="Betriebliche Veranstaltung",1,0)))</f>
        <v/>
      </c>
      <c r="S41" s="11">
        <f>IF($A41="","",IFERROR(N41*R41,0))</f>
        <v/>
      </c>
      <c r="T41" s="11">
        <f>IF($A41="","",IF(AND(V41="Ja",W41="Ja"),O41,0))</f>
        <v/>
      </c>
      <c r="U41" s="12" t="n"/>
      <c r="V41" s="12" t="n"/>
      <c r="W41" s="12" t="n"/>
      <c r="X41" s="6" t="n"/>
    </row>
    <row r="42" ht="34" customHeight="1">
      <c r="A42" s="4" t="n"/>
      <c r="B42" s="5" t="n"/>
      <c r="C42" s="5" t="n"/>
      <c r="D42" s="4" t="n"/>
      <c r="E42" s="4" t="n"/>
      <c r="F42" s="6" t="n"/>
      <c r="G42" s="4" t="n"/>
      <c r="H42" s="7" t="n"/>
      <c r="I42" s="7" t="n"/>
      <c r="J42" s="6" t="n"/>
      <c r="K42" s="13">
        <f>IF($A42="","",IFERROR(H42+I42,0))</f>
        <v/>
      </c>
      <c r="L42" s="9" t="n"/>
      <c r="M42" s="14">
        <f>IF($A42="","",IFERROR(VLOOKUP(Q42,'Stammdaten'!$A$5:$B$7,2,FALSE),0.19))</f>
        <v/>
      </c>
      <c r="N42" s="15">
        <f>IF($A42="","",IFERROR(L42/(1+M42),0))</f>
        <v/>
      </c>
      <c r="O42" s="15">
        <f>IF($A42="","",IFERROR(L42-N42,0))</f>
        <v/>
      </c>
      <c r="P42" s="9" t="n"/>
      <c r="Q42" s="12" t="n"/>
      <c r="R42" s="14">
        <f>IF($A42="","",IF(Q42="Geschäftliche Bewirtung",0.7,IF(Q42="Betriebliche Veranstaltung",1,0)))</f>
        <v/>
      </c>
      <c r="S42" s="15">
        <f>IF($A42="","",IFERROR(N42*R42,0))</f>
        <v/>
      </c>
      <c r="T42" s="15">
        <f>IF($A42="","",IF(AND(V42="Ja",W42="Ja"),O42,0))</f>
        <v/>
      </c>
      <c r="U42" s="12" t="n"/>
      <c r="V42" s="12" t="n"/>
      <c r="W42" s="12" t="n"/>
      <c r="X42" s="6" t="n"/>
    </row>
    <row r="43" ht="34" customHeight="1">
      <c r="A43" s="4" t="n"/>
      <c r="B43" s="5" t="n"/>
      <c r="C43" s="5" t="n"/>
      <c r="D43" s="4" t="n"/>
      <c r="E43" s="4" t="n"/>
      <c r="F43" s="6" t="n"/>
      <c r="G43" s="4" t="n"/>
      <c r="H43" s="7" t="n"/>
      <c r="I43" s="7" t="n"/>
      <c r="J43" s="6" t="n"/>
      <c r="K43" s="8">
        <f>IF($A43="","",IFERROR(H43+I43,0))</f>
        <v/>
      </c>
      <c r="L43" s="9" t="n"/>
      <c r="M43" s="10">
        <f>IF($A43="","",IFERROR(VLOOKUP(Q43,'Stammdaten'!$A$5:$B$7,2,FALSE),0.19))</f>
        <v/>
      </c>
      <c r="N43" s="11">
        <f>IF($A43="","",IFERROR(L43/(1+M43),0))</f>
        <v/>
      </c>
      <c r="O43" s="11">
        <f>IF($A43="","",IFERROR(L43-N43,0))</f>
        <v/>
      </c>
      <c r="P43" s="9" t="n"/>
      <c r="Q43" s="12" t="n"/>
      <c r="R43" s="10">
        <f>IF($A43="","",IF(Q43="Geschäftliche Bewirtung",0.7,IF(Q43="Betriebliche Veranstaltung",1,0)))</f>
        <v/>
      </c>
      <c r="S43" s="11">
        <f>IF($A43="","",IFERROR(N43*R43,0))</f>
        <v/>
      </c>
      <c r="T43" s="11">
        <f>IF($A43="","",IF(AND(V43="Ja",W43="Ja"),O43,0))</f>
        <v/>
      </c>
      <c r="U43" s="12" t="n"/>
      <c r="V43" s="12" t="n"/>
      <c r="W43" s="12" t="n"/>
      <c r="X43" s="6" t="n"/>
    </row>
    <row r="44" ht="34" customHeight="1">
      <c r="A44" s="4" t="n"/>
      <c r="B44" s="5" t="n"/>
      <c r="C44" s="5" t="n"/>
      <c r="D44" s="4" t="n"/>
      <c r="E44" s="4" t="n"/>
      <c r="F44" s="6" t="n"/>
      <c r="G44" s="4" t="n"/>
      <c r="H44" s="7" t="n"/>
      <c r="I44" s="7" t="n"/>
      <c r="J44" s="6" t="n"/>
      <c r="K44" s="13">
        <f>IF($A44="","",IFERROR(H44+I44,0))</f>
        <v/>
      </c>
      <c r="L44" s="9" t="n"/>
      <c r="M44" s="14">
        <f>IF($A44="","",IFERROR(VLOOKUP(Q44,'Stammdaten'!$A$5:$B$7,2,FALSE),0.19))</f>
        <v/>
      </c>
      <c r="N44" s="15">
        <f>IF($A44="","",IFERROR(L44/(1+M44),0))</f>
        <v/>
      </c>
      <c r="O44" s="15">
        <f>IF($A44="","",IFERROR(L44-N44,0))</f>
        <v/>
      </c>
      <c r="P44" s="9" t="n"/>
      <c r="Q44" s="12" t="n"/>
      <c r="R44" s="14">
        <f>IF($A44="","",IF(Q44="Geschäftliche Bewirtung",0.7,IF(Q44="Betriebliche Veranstaltung",1,0)))</f>
        <v/>
      </c>
      <c r="S44" s="15">
        <f>IF($A44="","",IFERROR(N44*R44,0))</f>
        <v/>
      </c>
      <c r="T44" s="15">
        <f>IF($A44="","",IF(AND(V44="Ja",W44="Ja"),O44,0))</f>
        <v/>
      </c>
      <c r="U44" s="12" t="n"/>
      <c r="V44" s="12" t="n"/>
      <c r="W44" s="12" t="n"/>
      <c r="X44" s="6" t="n"/>
    </row>
    <row r="45" ht="34" customHeight="1">
      <c r="A45" s="4" t="n"/>
      <c r="B45" s="5" t="n"/>
      <c r="C45" s="5" t="n"/>
      <c r="D45" s="4" t="n"/>
      <c r="E45" s="4" t="n"/>
      <c r="F45" s="6" t="n"/>
      <c r="G45" s="4" t="n"/>
      <c r="H45" s="7" t="n"/>
      <c r="I45" s="7" t="n"/>
      <c r="J45" s="6" t="n"/>
      <c r="K45" s="8">
        <f>IF($A45="","",IFERROR(H45+I45,0))</f>
        <v/>
      </c>
      <c r="L45" s="9" t="n"/>
      <c r="M45" s="10">
        <f>IF($A45="","",IFERROR(VLOOKUP(Q45,'Stammdaten'!$A$5:$B$7,2,FALSE),0.19))</f>
        <v/>
      </c>
      <c r="N45" s="11">
        <f>IF($A45="","",IFERROR(L45/(1+M45),0))</f>
        <v/>
      </c>
      <c r="O45" s="11">
        <f>IF($A45="","",IFERROR(L45-N45,0))</f>
        <v/>
      </c>
      <c r="P45" s="9" t="n"/>
      <c r="Q45" s="12" t="n"/>
      <c r="R45" s="10">
        <f>IF($A45="","",IF(Q45="Geschäftliche Bewirtung",0.7,IF(Q45="Betriebliche Veranstaltung",1,0)))</f>
        <v/>
      </c>
      <c r="S45" s="11">
        <f>IF($A45="","",IFERROR(N45*R45,0))</f>
        <v/>
      </c>
      <c r="T45" s="11">
        <f>IF($A45="","",IF(AND(V45="Ja",W45="Ja"),O45,0))</f>
        <v/>
      </c>
      <c r="U45" s="12" t="n"/>
      <c r="V45" s="12" t="n"/>
      <c r="W45" s="12" t="n"/>
      <c r="X45" s="6" t="n"/>
    </row>
    <row r="46" ht="34" customHeight="1">
      <c r="A46" s="4" t="n"/>
      <c r="B46" s="5" t="n"/>
      <c r="C46" s="5" t="n"/>
      <c r="D46" s="4" t="n"/>
      <c r="E46" s="4" t="n"/>
      <c r="F46" s="6" t="n"/>
      <c r="G46" s="4" t="n"/>
      <c r="H46" s="7" t="n"/>
      <c r="I46" s="7" t="n"/>
      <c r="J46" s="6" t="n"/>
      <c r="K46" s="13">
        <f>IF($A46="","",IFERROR(H46+I46,0))</f>
        <v/>
      </c>
      <c r="L46" s="9" t="n"/>
      <c r="M46" s="14">
        <f>IF($A46="","",IFERROR(VLOOKUP(Q46,'Stammdaten'!$A$5:$B$7,2,FALSE),0.19))</f>
        <v/>
      </c>
      <c r="N46" s="15">
        <f>IF($A46="","",IFERROR(L46/(1+M46),0))</f>
        <v/>
      </c>
      <c r="O46" s="15">
        <f>IF($A46="","",IFERROR(L46-N46,0))</f>
        <v/>
      </c>
      <c r="P46" s="9" t="n"/>
      <c r="Q46" s="12" t="n"/>
      <c r="R46" s="14">
        <f>IF($A46="","",IF(Q46="Geschäftliche Bewirtung",0.7,IF(Q46="Betriebliche Veranstaltung",1,0)))</f>
        <v/>
      </c>
      <c r="S46" s="15">
        <f>IF($A46="","",IFERROR(N46*R46,0))</f>
        <v/>
      </c>
      <c r="T46" s="15">
        <f>IF($A46="","",IF(AND(V46="Ja",W46="Ja"),O46,0))</f>
        <v/>
      </c>
      <c r="U46" s="12" t="n"/>
      <c r="V46" s="12" t="n"/>
      <c r="W46" s="12" t="n"/>
      <c r="X46" s="6" t="n"/>
    </row>
    <row r="47" ht="34" customHeight="1">
      <c r="A47" s="4" t="n"/>
      <c r="B47" s="5" t="n"/>
      <c r="C47" s="5" t="n"/>
      <c r="D47" s="4" t="n"/>
      <c r="E47" s="4" t="n"/>
      <c r="F47" s="6" t="n"/>
      <c r="G47" s="4" t="n"/>
      <c r="H47" s="7" t="n"/>
      <c r="I47" s="7" t="n"/>
      <c r="J47" s="6" t="n"/>
      <c r="K47" s="8">
        <f>IF($A47="","",IFERROR(H47+I47,0))</f>
        <v/>
      </c>
      <c r="L47" s="9" t="n"/>
      <c r="M47" s="10">
        <f>IF($A47="","",IFERROR(VLOOKUP(Q47,'Stammdaten'!$A$5:$B$7,2,FALSE),0.19))</f>
        <v/>
      </c>
      <c r="N47" s="11">
        <f>IF($A47="","",IFERROR(L47/(1+M47),0))</f>
        <v/>
      </c>
      <c r="O47" s="11">
        <f>IF($A47="","",IFERROR(L47-N47,0))</f>
        <v/>
      </c>
      <c r="P47" s="9" t="n"/>
      <c r="Q47" s="12" t="n"/>
      <c r="R47" s="10">
        <f>IF($A47="","",IF(Q47="Geschäftliche Bewirtung",0.7,IF(Q47="Betriebliche Veranstaltung",1,0)))</f>
        <v/>
      </c>
      <c r="S47" s="11">
        <f>IF($A47="","",IFERROR(N47*R47,0))</f>
        <v/>
      </c>
      <c r="T47" s="11">
        <f>IF($A47="","",IF(AND(V47="Ja",W47="Ja"),O47,0))</f>
        <v/>
      </c>
      <c r="U47" s="12" t="n"/>
      <c r="V47" s="12" t="n"/>
      <c r="W47" s="12" t="n"/>
      <c r="X47" s="6" t="n"/>
    </row>
    <row r="48" ht="34" customHeight="1">
      <c r="A48" s="4" t="n"/>
      <c r="B48" s="5" t="n"/>
      <c r="C48" s="5" t="n"/>
      <c r="D48" s="4" t="n"/>
      <c r="E48" s="4" t="n"/>
      <c r="F48" s="6" t="n"/>
      <c r="G48" s="4" t="n"/>
      <c r="H48" s="7" t="n"/>
      <c r="I48" s="7" t="n"/>
      <c r="J48" s="6" t="n"/>
      <c r="K48" s="13">
        <f>IF($A48="","",IFERROR(H48+I48,0))</f>
        <v/>
      </c>
      <c r="L48" s="9" t="n"/>
      <c r="M48" s="14">
        <f>IF($A48="","",IFERROR(VLOOKUP(Q48,'Stammdaten'!$A$5:$B$7,2,FALSE),0.19))</f>
        <v/>
      </c>
      <c r="N48" s="15">
        <f>IF($A48="","",IFERROR(L48/(1+M48),0))</f>
        <v/>
      </c>
      <c r="O48" s="15">
        <f>IF($A48="","",IFERROR(L48-N48,0))</f>
        <v/>
      </c>
      <c r="P48" s="9" t="n"/>
      <c r="Q48" s="12" t="n"/>
      <c r="R48" s="14">
        <f>IF($A48="","",IF(Q48="Geschäftliche Bewirtung",0.7,IF(Q48="Betriebliche Veranstaltung",1,0)))</f>
        <v/>
      </c>
      <c r="S48" s="15">
        <f>IF($A48="","",IFERROR(N48*R48,0))</f>
        <v/>
      </c>
      <c r="T48" s="15">
        <f>IF($A48="","",IF(AND(V48="Ja",W48="Ja"),O48,0))</f>
        <v/>
      </c>
      <c r="U48" s="12" t="n"/>
      <c r="V48" s="12" t="n"/>
      <c r="W48" s="12" t="n"/>
      <c r="X48" s="6" t="n"/>
    </row>
    <row r="49" ht="34" customHeight="1">
      <c r="A49" s="4" t="n"/>
      <c r="B49" s="5" t="n"/>
      <c r="C49" s="5" t="n"/>
      <c r="D49" s="4" t="n"/>
      <c r="E49" s="4" t="n"/>
      <c r="F49" s="6" t="n"/>
      <c r="G49" s="4" t="n"/>
      <c r="H49" s="7" t="n"/>
      <c r="I49" s="7" t="n"/>
      <c r="J49" s="6" t="n"/>
      <c r="K49" s="8">
        <f>IF($A49="","",IFERROR(H49+I49,0))</f>
        <v/>
      </c>
      <c r="L49" s="9" t="n"/>
      <c r="M49" s="10">
        <f>IF($A49="","",IFERROR(VLOOKUP(Q49,'Stammdaten'!$A$5:$B$7,2,FALSE),0.19))</f>
        <v/>
      </c>
      <c r="N49" s="11">
        <f>IF($A49="","",IFERROR(L49/(1+M49),0))</f>
        <v/>
      </c>
      <c r="O49" s="11">
        <f>IF($A49="","",IFERROR(L49-N49,0))</f>
        <v/>
      </c>
      <c r="P49" s="9" t="n"/>
      <c r="Q49" s="12" t="n"/>
      <c r="R49" s="10">
        <f>IF($A49="","",IF(Q49="Geschäftliche Bewirtung",0.7,IF(Q49="Betriebliche Veranstaltung",1,0)))</f>
        <v/>
      </c>
      <c r="S49" s="11">
        <f>IF($A49="","",IFERROR(N49*R49,0))</f>
        <v/>
      </c>
      <c r="T49" s="11">
        <f>IF($A49="","",IF(AND(V49="Ja",W49="Ja"),O49,0))</f>
        <v/>
      </c>
      <c r="U49" s="12" t="n"/>
      <c r="V49" s="12" t="n"/>
      <c r="W49" s="12" t="n"/>
      <c r="X49" s="6" t="n"/>
    </row>
    <row r="50" ht="34" customHeight="1">
      <c r="A50" s="4" t="n"/>
      <c r="B50" s="5" t="n"/>
      <c r="C50" s="5" t="n"/>
      <c r="D50" s="4" t="n"/>
      <c r="E50" s="4" t="n"/>
      <c r="F50" s="6" t="n"/>
      <c r="G50" s="4" t="n"/>
      <c r="H50" s="7" t="n"/>
      <c r="I50" s="7" t="n"/>
      <c r="J50" s="6" t="n"/>
      <c r="K50" s="13">
        <f>IF($A50="","",IFERROR(H50+I50,0))</f>
        <v/>
      </c>
      <c r="L50" s="9" t="n"/>
      <c r="M50" s="14">
        <f>IF($A50="","",IFERROR(VLOOKUP(Q50,'Stammdaten'!$A$5:$B$7,2,FALSE),0.19))</f>
        <v/>
      </c>
      <c r="N50" s="15">
        <f>IF($A50="","",IFERROR(L50/(1+M50),0))</f>
        <v/>
      </c>
      <c r="O50" s="15">
        <f>IF($A50="","",IFERROR(L50-N50,0))</f>
        <v/>
      </c>
      <c r="P50" s="9" t="n"/>
      <c r="Q50" s="12" t="n"/>
      <c r="R50" s="14">
        <f>IF($A50="","",IF(Q50="Geschäftliche Bewirtung",0.7,IF(Q50="Betriebliche Veranstaltung",1,0)))</f>
        <v/>
      </c>
      <c r="S50" s="15">
        <f>IF($A50="","",IFERROR(N50*R50,0))</f>
        <v/>
      </c>
      <c r="T50" s="15">
        <f>IF($A50="","",IF(AND(V50="Ja",W50="Ja"),O50,0))</f>
        <v/>
      </c>
      <c r="U50" s="12" t="n"/>
      <c r="V50" s="12" t="n"/>
      <c r="W50" s="12" t="n"/>
      <c r="X50" s="6" t="n"/>
    </row>
    <row r="51" ht="34" customHeight="1">
      <c r="A51" s="4" t="n"/>
      <c r="B51" s="5" t="n"/>
      <c r="C51" s="5" t="n"/>
      <c r="D51" s="4" t="n"/>
      <c r="E51" s="4" t="n"/>
      <c r="F51" s="6" t="n"/>
      <c r="G51" s="4" t="n"/>
      <c r="H51" s="7" t="n"/>
      <c r="I51" s="7" t="n"/>
      <c r="J51" s="6" t="n"/>
      <c r="K51" s="8">
        <f>IF($A51="","",IFERROR(H51+I51,0))</f>
        <v/>
      </c>
      <c r="L51" s="9" t="n"/>
      <c r="M51" s="10">
        <f>IF($A51="","",IFERROR(VLOOKUP(Q51,'Stammdaten'!$A$5:$B$7,2,FALSE),0.19))</f>
        <v/>
      </c>
      <c r="N51" s="11">
        <f>IF($A51="","",IFERROR(L51/(1+M51),0))</f>
        <v/>
      </c>
      <c r="O51" s="11">
        <f>IF($A51="","",IFERROR(L51-N51,0))</f>
        <v/>
      </c>
      <c r="P51" s="9" t="n"/>
      <c r="Q51" s="12" t="n"/>
      <c r="R51" s="10">
        <f>IF($A51="","",IF(Q51="Geschäftliche Bewirtung",0.7,IF(Q51="Betriebliche Veranstaltung",1,0)))</f>
        <v/>
      </c>
      <c r="S51" s="11">
        <f>IF($A51="","",IFERROR(N51*R51,0))</f>
        <v/>
      </c>
      <c r="T51" s="11">
        <f>IF($A51="","",IF(AND(V51="Ja",W51="Ja"),O51,0))</f>
        <v/>
      </c>
      <c r="U51" s="12" t="n"/>
      <c r="V51" s="12" t="n"/>
      <c r="W51" s="12" t="n"/>
      <c r="X51" s="6" t="n"/>
    </row>
    <row r="52" ht="34" customHeight="1">
      <c r="A52" s="4" t="n"/>
      <c r="B52" s="5" t="n"/>
      <c r="C52" s="5" t="n"/>
      <c r="D52" s="4" t="n"/>
      <c r="E52" s="4" t="n"/>
      <c r="F52" s="6" t="n"/>
      <c r="G52" s="4" t="n"/>
      <c r="H52" s="7" t="n"/>
      <c r="I52" s="7" t="n"/>
      <c r="J52" s="6" t="n"/>
      <c r="K52" s="13">
        <f>IF($A52="","",IFERROR(H52+I52,0))</f>
        <v/>
      </c>
      <c r="L52" s="9" t="n"/>
      <c r="M52" s="14">
        <f>IF($A52="","",IFERROR(VLOOKUP(Q52,'Stammdaten'!$A$5:$B$7,2,FALSE),0.19))</f>
        <v/>
      </c>
      <c r="N52" s="15">
        <f>IF($A52="","",IFERROR(L52/(1+M52),0))</f>
        <v/>
      </c>
      <c r="O52" s="15">
        <f>IF($A52="","",IFERROR(L52-N52,0))</f>
        <v/>
      </c>
      <c r="P52" s="9" t="n"/>
      <c r="Q52" s="12" t="n"/>
      <c r="R52" s="14">
        <f>IF($A52="","",IF(Q52="Geschäftliche Bewirtung",0.7,IF(Q52="Betriebliche Veranstaltung",1,0)))</f>
        <v/>
      </c>
      <c r="S52" s="15">
        <f>IF($A52="","",IFERROR(N52*R52,0))</f>
        <v/>
      </c>
      <c r="T52" s="15">
        <f>IF($A52="","",IF(AND(V52="Ja",W52="Ja"),O52,0))</f>
        <v/>
      </c>
      <c r="U52" s="12" t="n"/>
      <c r="V52" s="12" t="n"/>
      <c r="W52" s="12" t="n"/>
      <c r="X52" s="6" t="n"/>
    </row>
    <row r="53" ht="34" customHeight="1">
      <c r="A53" s="4" t="n"/>
      <c r="B53" s="5" t="n"/>
      <c r="C53" s="5" t="n"/>
      <c r="D53" s="4" t="n"/>
      <c r="E53" s="4" t="n"/>
      <c r="F53" s="6" t="n"/>
      <c r="G53" s="4" t="n"/>
      <c r="H53" s="7" t="n"/>
      <c r="I53" s="7" t="n"/>
      <c r="J53" s="6" t="n"/>
      <c r="K53" s="8">
        <f>IF($A53="","",IFERROR(H53+I53,0))</f>
        <v/>
      </c>
      <c r="L53" s="9" t="n"/>
      <c r="M53" s="10">
        <f>IF($A53="","",IFERROR(VLOOKUP(Q53,'Stammdaten'!$A$5:$B$7,2,FALSE),0.19))</f>
        <v/>
      </c>
      <c r="N53" s="11">
        <f>IF($A53="","",IFERROR(L53/(1+M53),0))</f>
        <v/>
      </c>
      <c r="O53" s="11">
        <f>IF($A53="","",IFERROR(L53-N53,0))</f>
        <v/>
      </c>
      <c r="P53" s="9" t="n"/>
      <c r="Q53" s="12" t="n"/>
      <c r="R53" s="10">
        <f>IF($A53="","",IF(Q53="Geschäftliche Bewirtung",0.7,IF(Q53="Betriebliche Veranstaltung",1,0)))</f>
        <v/>
      </c>
      <c r="S53" s="11">
        <f>IF($A53="","",IFERROR(N53*R53,0))</f>
        <v/>
      </c>
      <c r="T53" s="11">
        <f>IF($A53="","",IF(AND(V53="Ja",W53="Ja"),O53,0))</f>
        <v/>
      </c>
      <c r="U53" s="12" t="n"/>
      <c r="V53" s="12" t="n"/>
      <c r="W53" s="12" t="n"/>
      <c r="X53" s="6" t="n"/>
    </row>
    <row r="54" ht="34" customHeight="1">
      <c r="A54" s="4" t="n"/>
      <c r="B54" s="5" t="n"/>
      <c r="C54" s="5" t="n"/>
      <c r="D54" s="4" t="n"/>
      <c r="E54" s="4" t="n"/>
      <c r="F54" s="6" t="n"/>
      <c r="G54" s="4" t="n"/>
      <c r="H54" s="7" t="n"/>
      <c r="I54" s="7" t="n"/>
      <c r="J54" s="6" t="n"/>
      <c r="K54" s="13">
        <f>IF($A54="","",IFERROR(H54+I54,0))</f>
        <v/>
      </c>
      <c r="L54" s="9" t="n"/>
      <c r="M54" s="14">
        <f>IF($A54="","",IFERROR(VLOOKUP(Q54,'Stammdaten'!$A$5:$B$7,2,FALSE),0.19))</f>
        <v/>
      </c>
      <c r="N54" s="15">
        <f>IF($A54="","",IFERROR(L54/(1+M54),0))</f>
        <v/>
      </c>
      <c r="O54" s="15">
        <f>IF($A54="","",IFERROR(L54-N54,0))</f>
        <v/>
      </c>
      <c r="P54" s="9" t="n"/>
      <c r="Q54" s="12" t="n"/>
      <c r="R54" s="14">
        <f>IF($A54="","",IF(Q54="Geschäftliche Bewirtung",0.7,IF(Q54="Betriebliche Veranstaltung",1,0)))</f>
        <v/>
      </c>
      <c r="S54" s="15">
        <f>IF($A54="","",IFERROR(N54*R54,0))</f>
        <v/>
      </c>
      <c r="T54" s="15">
        <f>IF($A54="","",IF(AND(V54="Ja",W54="Ja"),O54,0))</f>
        <v/>
      </c>
      <c r="U54" s="12" t="n"/>
      <c r="V54" s="12" t="n"/>
      <c r="W54" s="12" t="n"/>
      <c r="X54" s="6" t="n"/>
    </row>
    <row r="55" ht="34" customHeight="1">
      <c r="A55" s="4" t="n"/>
      <c r="B55" s="5" t="n"/>
      <c r="C55" s="5" t="n"/>
      <c r="D55" s="4" t="n"/>
      <c r="E55" s="4" t="n"/>
      <c r="F55" s="6" t="n"/>
      <c r="G55" s="4" t="n"/>
      <c r="H55" s="7" t="n"/>
      <c r="I55" s="7" t="n"/>
      <c r="J55" s="6" t="n"/>
      <c r="K55" s="8">
        <f>IF($A55="","",IFERROR(H55+I55,0))</f>
        <v/>
      </c>
      <c r="L55" s="9" t="n"/>
      <c r="M55" s="10">
        <f>IF($A55="","",IFERROR(VLOOKUP(Q55,'Stammdaten'!$A$5:$B$7,2,FALSE),0.19))</f>
        <v/>
      </c>
      <c r="N55" s="11">
        <f>IF($A55="","",IFERROR(L55/(1+M55),0))</f>
        <v/>
      </c>
      <c r="O55" s="11">
        <f>IF($A55="","",IFERROR(L55-N55,0))</f>
        <v/>
      </c>
      <c r="P55" s="9" t="n"/>
      <c r="Q55" s="12" t="n"/>
      <c r="R55" s="10">
        <f>IF($A55="","",IF(Q55="Geschäftliche Bewirtung",0.7,IF(Q55="Betriebliche Veranstaltung",1,0)))</f>
        <v/>
      </c>
      <c r="S55" s="11">
        <f>IF($A55="","",IFERROR(N55*R55,0))</f>
        <v/>
      </c>
      <c r="T55" s="11">
        <f>IF($A55="","",IF(AND(V55="Ja",W55="Ja"),O55,0))</f>
        <v/>
      </c>
      <c r="U55" s="12" t="n"/>
      <c r="V55" s="12" t="n"/>
      <c r="W55" s="12" t="n"/>
      <c r="X55" s="6" t="n"/>
    </row>
    <row r="56" ht="34" customHeight="1">
      <c r="A56" s="4" t="n"/>
      <c r="B56" s="5" t="n"/>
      <c r="C56" s="5" t="n"/>
      <c r="D56" s="4" t="n"/>
      <c r="E56" s="4" t="n"/>
      <c r="F56" s="6" t="n"/>
      <c r="G56" s="4" t="n"/>
      <c r="H56" s="7" t="n"/>
      <c r="I56" s="7" t="n"/>
      <c r="J56" s="6" t="n"/>
      <c r="K56" s="13">
        <f>IF($A56="","",IFERROR(H56+I56,0))</f>
        <v/>
      </c>
      <c r="L56" s="9" t="n"/>
      <c r="M56" s="14">
        <f>IF($A56="","",IFERROR(VLOOKUP(Q56,'Stammdaten'!$A$5:$B$7,2,FALSE),0.19))</f>
        <v/>
      </c>
      <c r="N56" s="15">
        <f>IF($A56="","",IFERROR(L56/(1+M56),0))</f>
        <v/>
      </c>
      <c r="O56" s="15">
        <f>IF($A56="","",IFERROR(L56-N56,0))</f>
        <v/>
      </c>
      <c r="P56" s="9" t="n"/>
      <c r="Q56" s="12" t="n"/>
      <c r="R56" s="14">
        <f>IF($A56="","",IF(Q56="Geschäftliche Bewirtung",0.7,IF(Q56="Betriebliche Veranstaltung",1,0)))</f>
        <v/>
      </c>
      <c r="S56" s="15">
        <f>IF($A56="","",IFERROR(N56*R56,0))</f>
        <v/>
      </c>
      <c r="T56" s="15">
        <f>IF($A56="","",IF(AND(V56="Ja",W56="Ja"),O56,0))</f>
        <v/>
      </c>
      <c r="U56" s="12" t="n"/>
      <c r="V56" s="12" t="n"/>
      <c r="W56" s="12" t="n"/>
      <c r="X56" s="6" t="n"/>
    </row>
    <row r="57" ht="34" customHeight="1">
      <c r="A57" s="4" t="n"/>
      <c r="B57" s="5" t="n"/>
      <c r="C57" s="5" t="n"/>
      <c r="D57" s="4" t="n"/>
      <c r="E57" s="4" t="n"/>
      <c r="F57" s="6" t="n"/>
      <c r="G57" s="4" t="n"/>
      <c r="H57" s="7" t="n"/>
      <c r="I57" s="7" t="n"/>
      <c r="J57" s="6" t="n"/>
      <c r="K57" s="8">
        <f>IF($A57="","",IFERROR(H57+I57,0))</f>
        <v/>
      </c>
      <c r="L57" s="9" t="n"/>
      <c r="M57" s="10">
        <f>IF($A57="","",IFERROR(VLOOKUP(Q57,'Stammdaten'!$A$5:$B$7,2,FALSE),0.19))</f>
        <v/>
      </c>
      <c r="N57" s="11">
        <f>IF($A57="","",IFERROR(L57/(1+M57),0))</f>
        <v/>
      </c>
      <c r="O57" s="11">
        <f>IF($A57="","",IFERROR(L57-N57,0))</f>
        <v/>
      </c>
      <c r="P57" s="9" t="n"/>
      <c r="Q57" s="12" t="n"/>
      <c r="R57" s="10">
        <f>IF($A57="","",IF(Q57="Geschäftliche Bewirtung",0.7,IF(Q57="Betriebliche Veranstaltung",1,0)))</f>
        <v/>
      </c>
      <c r="S57" s="11">
        <f>IF($A57="","",IFERROR(N57*R57,0))</f>
        <v/>
      </c>
      <c r="T57" s="11">
        <f>IF($A57="","",IF(AND(V57="Ja",W57="Ja"),O57,0))</f>
        <v/>
      </c>
      <c r="U57" s="12" t="n"/>
      <c r="V57" s="12" t="n"/>
      <c r="W57" s="12" t="n"/>
      <c r="X57" s="6" t="n"/>
    </row>
    <row r="58" ht="34" customHeight="1">
      <c r="A58" s="4" t="n"/>
      <c r="B58" s="5" t="n"/>
      <c r="C58" s="5" t="n"/>
      <c r="D58" s="4" t="n"/>
      <c r="E58" s="4" t="n"/>
      <c r="F58" s="6" t="n"/>
      <c r="G58" s="4" t="n"/>
      <c r="H58" s="7" t="n"/>
      <c r="I58" s="7" t="n"/>
      <c r="J58" s="6" t="n"/>
      <c r="K58" s="13">
        <f>IF($A58="","",IFERROR(H58+I58,0))</f>
        <v/>
      </c>
      <c r="L58" s="9" t="n"/>
      <c r="M58" s="14">
        <f>IF($A58="","",IFERROR(VLOOKUP(Q58,'Stammdaten'!$A$5:$B$7,2,FALSE),0.19))</f>
        <v/>
      </c>
      <c r="N58" s="15">
        <f>IF($A58="","",IFERROR(L58/(1+M58),0))</f>
        <v/>
      </c>
      <c r="O58" s="15">
        <f>IF($A58="","",IFERROR(L58-N58,0))</f>
        <v/>
      </c>
      <c r="P58" s="9" t="n"/>
      <c r="Q58" s="12" t="n"/>
      <c r="R58" s="14">
        <f>IF($A58="","",IF(Q58="Geschäftliche Bewirtung",0.7,IF(Q58="Betriebliche Veranstaltung",1,0)))</f>
        <v/>
      </c>
      <c r="S58" s="15">
        <f>IF($A58="","",IFERROR(N58*R58,0))</f>
        <v/>
      </c>
      <c r="T58" s="15">
        <f>IF($A58="","",IF(AND(V58="Ja",W58="Ja"),O58,0))</f>
        <v/>
      </c>
      <c r="U58" s="12" t="n"/>
      <c r="V58" s="12" t="n"/>
      <c r="W58" s="12" t="n"/>
      <c r="X58" s="6" t="n"/>
    </row>
    <row r="59" ht="34" customHeight="1">
      <c r="A59" s="4" t="n"/>
      <c r="B59" s="5" t="n"/>
      <c r="C59" s="5" t="n"/>
      <c r="D59" s="4" t="n"/>
      <c r="E59" s="4" t="n"/>
      <c r="F59" s="6" t="n"/>
      <c r="G59" s="4" t="n"/>
      <c r="H59" s="7" t="n"/>
      <c r="I59" s="7" t="n"/>
      <c r="J59" s="6" t="n"/>
      <c r="K59" s="8">
        <f>IF($A59="","",IFERROR(H59+I59,0))</f>
        <v/>
      </c>
      <c r="L59" s="9" t="n"/>
      <c r="M59" s="10">
        <f>IF($A59="","",IFERROR(VLOOKUP(Q59,'Stammdaten'!$A$5:$B$7,2,FALSE),0.19))</f>
        <v/>
      </c>
      <c r="N59" s="11">
        <f>IF($A59="","",IFERROR(L59/(1+M59),0))</f>
        <v/>
      </c>
      <c r="O59" s="11">
        <f>IF($A59="","",IFERROR(L59-N59,0))</f>
        <v/>
      </c>
      <c r="P59" s="9" t="n"/>
      <c r="Q59" s="12" t="n"/>
      <c r="R59" s="10">
        <f>IF($A59="","",IF(Q59="Geschäftliche Bewirtung",0.7,IF(Q59="Betriebliche Veranstaltung",1,0)))</f>
        <v/>
      </c>
      <c r="S59" s="11">
        <f>IF($A59="","",IFERROR(N59*R59,0))</f>
        <v/>
      </c>
      <c r="T59" s="11">
        <f>IF($A59="","",IF(AND(V59="Ja",W59="Ja"),O59,0))</f>
        <v/>
      </c>
      <c r="U59" s="12" t="n"/>
      <c r="V59" s="12" t="n"/>
      <c r="W59" s="12" t="n"/>
      <c r="X59" s="6" t="n"/>
    </row>
    <row r="60" ht="34" customHeight="1">
      <c r="A60" s="4" t="n"/>
      <c r="B60" s="5" t="n"/>
      <c r="C60" s="5" t="n"/>
      <c r="D60" s="4" t="n"/>
      <c r="E60" s="4" t="n"/>
      <c r="F60" s="6" t="n"/>
      <c r="G60" s="4" t="n"/>
      <c r="H60" s="7" t="n"/>
      <c r="I60" s="7" t="n"/>
      <c r="J60" s="6" t="n"/>
      <c r="K60" s="13">
        <f>IF($A60="","",IFERROR(H60+I60,0))</f>
        <v/>
      </c>
      <c r="L60" s="9" t="n"/>
      <c r="M60" s="14">
        <f>IF($A60="","",IFERROR(VLOOKUP(Q60,'Stammdaten'!$A$5:$B$7,2,FALSE),0.19))</f>
        <v/>
      </c>
      <c r="N60" s="15">
        <f>IF($A60="","",IFERROR(L60/(1+M60),0))</f>
        <v/>
      </c>
      <c r="O60" s="15">
        <f>IF($A60="","",IFERROR(L60-N60,0))</f>
        <v/>
      </c>
      <c r="P60" s="9" t="n"/>
      <c r="Q60" s="12" t="n"/>
      <c r="R60" s="14">
        <f>IF($A60="","",IF(Q60="Geschäftliche Bewirtung",0.7,IF(Q60="Betriebliche Veranstaltung",1,0)))</f>
        <v/>
      </c>
      <c r="S60" s="15">
        <f>IF($A60="","",IFERROR(N60*R60,0))</f>
        <v/>
      </c>
      <c r="T60" s="15">
        <f>IF($A60="","",IF(AND(V60="Ja",W60="Ja"),O60,0))</f>
        <v/>
      </c>
      <c r="U60" s="12" t="n"/>
      <c r="V60" s="12" t="n"/>
      <c r="W60" s="12" t="n"/>
      <c r="X60" s="6" t="n"/>
    </row>
    <row r="61" ht="34" customHeight="1">
      <c r="A61" s="4" t="n"/>
      <c r="B61" s="5" t="n"/>
      <c r="C61" s="5" t="n"/>
      <c r="D61" s="4" t="n"/>
      <c r="E61" s="4" t="n"/>
      <c r="F61" s="6" t="n"/>
      <c r="G61" s="4" t="n"/>
      <c r="H61" s="7" t="n"/>
      <c r="I61" s="7" t="n"/>
      <c r="J61" s="6" t="n"/>
      <c r="K61" s="8">
        <f>IF($A61="","",IFERROR(H61+I61,0))</f>
        <v/>
      </c>
      <c r="L61" s="9" t="n"/>
      <c r="M61" s="10">
        <f>IF($A61="","",IFERROR(VLOOKUP(Q61,'Stammdaten'!$A$5:$B$7,2,FALSE),0.19))</f>
        <v/>
      </c>
      <c r="N61" s="11">
        <f>IF($A61="","",IFERROR(L61/(1+M61),0))</f>
        <v/>
      </c>
      <c r="O61" s="11">
        <f>IF($A61="","",IFERROR(L61-N61,0))</f>
        <v/>
      </c>
      <c r="P61" s="9" t="n"/>
      <c r="Q61" s="12" t="n"/>
      <c r="R61" s="10">
        <f>IF($A61="","",IF(Q61="Geschäftliche Bewirtung",0.7,IF(Q61="Betriebliche Veranstaltung",1,0)))</f>
        <v/>
      </c>
      <c r="S61" s="11">
        <f>IF($A61="","",IFERROR(N61*R61,0))</f>
        <v/>
      </c>
      <c r="T61" s="11">
        <f>IF($A61="","",IF(AND(V61="Ja",W61="Ja"),O61,0))</f>
        <v/>
      </c>
      <c r="U61" s="12" t="n"/>
      <c r="V61" s="12" t="n"/>
      <c r="W61" s="12" t="n"/>
      <c r="X61" s="6" t="n"/>
    </row>
    <row r="62" ht="34" customHeight="1">
      <c r="A62" s="4" t="n"/>
      <c r="B62" s="5" t="n"/>
      <c r="C62" s="5" t="n"/>
      <c r="D62" s="4" t="n"/>
      <c r="E62" s="4" t="n"/>
      <c r="F62" s="6" t="n"/>
      <c r="G62" s="4" t="n"/>
      <c r="H62" s="7" t="n"/>
      <c r="I62" s="7" t="n"/>
      <c r="J62" s="6" t="n"/>
      <c r="K62" s="13">
        <f>IF($A62="","",IFERROR(H62+I62,0))</f>
        <v/>
      </c>
      <c r="L62" s="9" t="n"/>
      <c r="M62" s="14">
        <f>IF($A62="","",IFERROR(VLOOKUP(Q62,'Stammdaten'!$A$5:$B$7,2,FALSE),0.19))</f>
        <v/>
      </c>
      <c r="N62" s="15">
        <f>IF($A62="","",IFERROR(L62/(1+M62),0))</f>
        <v/>
      </c>
      <c r="O62" s="15">
        <f>IF($A62="","",IFERROR(L62-N62,0))</f>
        <v/>
      </c>
      <c r="P62" s="9" t="n"/>
      <c r="Q62" s="12" t="n"/>
      <c r="R62" s="14">
        <f>IF($A62="","",IF(Q62="Geschäftliche Bewirtung",0.7,IF(Q62="Betriebliche Veranstaltung",1,0)))</f>
        <v/>
      </c>
      <c r="S62" s="15">
        <f>IF($A62="","",IFERROR(N62*R62,0))</f>
        <v/>
      </c>
      <c r="T62" s="15">
        <f>IF($A62="","",IF(AND(V62="Ja",W62="Ja"),O62,0))</f>
        <v/>
      </c>
      <c r="U62" s="12" t="n"/>
      <c r="V62" s="12" t="n"/>
      <c r="W62" s="12" t="n"/>
      <c r="X62" s="6" t="n"/>
    </row>
    <row r="63" ht="34" customHeight="1">
      <c r="A63" s="4" t="n"/>
      <c r="B63" s="5" t="n"/>
      <c r="C63" s="5" t="n"/>
      <c r="D63" s="4" t="n"/>
      <c r="E63" s="4" t="n"/>
      <c r="F63" s="6" t="n"/>
      <c r="G63" s="4" t="n"/>
      <c r="H63" s="7" t="n"/>
      <c r="I63" s="7" t="n"/>
      <c r="J63" s="6" t="n"/>
      <c r="K63" s="8">
        <f>IF($A63="","",IFERROR(H63+I63,0))</f>
        <v/>
      </c>
      <c r="L63" s="9" t="n"/>
      <c r="M63" s="10">
        <f>IF($A63="","",IFERROR(VLOOKUP(Q63,'Stammdaten'!$A$5:$B$7,2,FALSE),0.19))</f>
        <v/>
      </c>
      <c r="N63" s="11">
        <f>IF($A63="","",IFERROR(L63/(1+M63),0))</f>
        <v/>
      </c>
      <c r="O63" s="11">
        <f>IF($A63="","",IFERROR(L63-N63,0))</f>
        <v/>
      </c>
      <c r="P63" s="9" t="n"/>
      <c r="Q63" s="12" t="n"/>
      <c r="R63" s="10">
        <f>IF($A63="","",IF(Q63="Geschäftliche Bewirtung",0.7,IF(Q63="Betriebliche Veranstaltung",1,0)))</f>
        <v/>
      </c>
      <c r="S63" s="11">
        <f>IF($A63="","",IFERROR(N63*R63,0))</f>
        <v/>
      </c>
      <c r="T63" s="11">
        <f>IF($A63="","",IF(AND(V63="Ja",W63="Ja"),O63,0))</f>
        <v/>
      </c>
      <c r="U63" s="12" t="n"/>
      <c r="V63" s="12" t="n"/>
      <c r="W63" s="12" t="n"/>
      <c r="X63" s="6" t="n"/>
    </row>
    <row r="64" ht="34" customHeight="1">
      <c r="A64" s="4" t="n"/>
      <c r="B64" s="5" t="n"/>
      <c r="C64" s="5" t="n"/>
      <c r="D64" s="4" t="n"/>
      <c r="E64" s="4" t="n"/>
      <c r="F64" s="6" t="n"/>
      <c r="G64" s="4" t="n"/>
      <c r="H64" s="7" t="n"/>
      <c r="I64" s="7" t="n"/>
      <c r="J64" s="6" t="n"/>
      <c r="K64" s="13">
        <f>IF($A64="","",IFERROR(H64+I64,0))</f>
        <v/>
      </c>
      <c r="L64" s="9" t="n"/>
      <c r="M64" s="14">
        <f>IF($A64="","",IFERROR(VLOOKUP(Q64,'Stammdaten'!$A$5:$B$7,2,FALSE),0.19))</f>
        <v/>
      </c>
      <c r="N64" s="15">
        <f>IF($A64="","",IFERROR(L64/(1+M64),0))</f>
        <v/>
      </c>
      <c r="O64" s="15">
        <f>IF($A64="","",IFERROR(L64-N64,0))</f>
        <v/>
      </c>
      <c r="P64" s="9" t="n"/>
      <c r="Q64" s="12" t="n"/>
      <c r="R64" s="14">
        <f>IF($A64="","",IF(Q64="Geschäftliche Bewirtung",0.7,IF(Q64="Betriebliche Veranstaltung",1,0)))</f>
        <v/>
      </c>
      <c r="S64" s="15">
        <f>IF($A64="","",IFERROR(N64*R64,0))</f>
        <v/>
      </c>
      <c r="T64" s="15">
        <f>IF($A64="","",IF(AND(V64="Ja",W64="Ja"),O64,0))</f>
        <v/>
      </c>
      <c r="U64" s="12" t="n"/>
      <c r="V64" s="12" t="n"/>
      <c r="W64" s="12" t="n"/>
      <c r="X64" s="6" t="n"/>
    </row>
    <row r="65" ht="34" customHeight="1">
      <c r="A65" s="4" t="n"/>
      <c r="B65" s="5" t="n"/>
      <c r="C65" s="5" t="n"/>
      <c r="D65" s="4" t="n"/>
      <c r="E65" s="4" t="n"/>
      <c r="F65" s="6" t="n"/>
      <c r="G65" s="4" t="n"/>
      <c r="H65" s="7" t="n"/>
      <c r="I65" s="7" t="n"/>
      <c r="J65" s="6" t="n"/>
      <c r="K65" s="8">
        <f>IF($A65="","",IFERROR(H65+I65,0))</f>
        <v/>
      </c>
      <c r="L65" s="9" t="n"/>
      <c r="M65" s="10">
        <f>IF($A65="","",IFERROR(VLOOKUP(Q65,'Stammdaten'!$A$5:$B$7,2,FALSE),0.19))</f>
        <v/>
      </c>
      <c r="N65" s="11">
        <f>IF($A65="","",IFERROR(L65/(1+M65),0))</f>
        <v/>
      </c>
      <c r="O65" s="11">
        <f>IF($A65="","",IFERROR(L65-N65,0))</f>
        <v/>
      </c>
      <c r="P65" s="9" t="n"/>
      <c r="Q65" s="12" t="n"/>
      <c r="R65" s="10">
        <f>IF($A65="","",IF(Q65="Geschäftliche Bewirtung",0.7,IF(Q65="Betriebliche Veranstaltung",1,0)))</f>
        <v/>
      </c>
      <c r="S65" s="11">
        <f>IF($A65="","",IFERROR(N65*R65,0))</f>
        <v/>
      </c>
      <c r="T65" s="11">
        <f>IF($A65="","",IF(AND(V65="Ja",W65="Ja"),O65,0))</f>
        <v/>
      </c>
      <c r="U65" s="12" t="n"/>
      <c r="V65" s="12" t="n"/>
      <c r="W65" s="12" t="n"/>
      <c r="X65" s="6" t="n"/>
    </row>
    <row r="66" ht="34" customHeight="1">
      <c r="A66" s="4" t="n"/>
      <c r="B66" s="5" t="n"/>
      <c r="C66" s="5" t="n"/>
      <c r="D66" s="4" t="n"/>
      <c r="E66" s="4" t="n"/>
      <c r="F66" s="6" t="n"/>
      <c r="G66" s="4" t="n"/>
      <c r="H66" s="7" t="n"/>
      <c r="I66" s="7" t="n"/>
      <c r="J66" s="6" t="n"/>
      <c r="K66" s="13">
        <f>IF($A66="","",IFERROR(H66+I66,0))</f>
        <v/>
      </c>
      <c r="L66" s="9" t="n"/>
      <c r="M66" s="14">
        <f>IF($A66="","",IFERROR(VLOOKUP(Q66,'Stammdaten'!$A$5:$B$7,2,FALSE),0.19))</f>
        <v/>
      </c>
      <c r="N66" s="15">
        <f>IF($A66="","",IFERROR(L66/(1+M66),0))</f>
        <v/>
      </c>
      <c r="O66" s="15">
        <f>IF($A66="","",IFERROR(L66-N66,0))</f>
        <v/>
      </c>
      <c r="P66" s="9" t="n"/>
      <c r="Q66" s="12" t="n"/>
      <c r="R66" s="14">
        <f>IF($A66="","",IF(Q66="Geschäftliche Bewirtung",0.7,IF(Q66="Betriebliche Veranstaltung",1,0)))</f>
        <v/>
      </c>
      <c r="S66" s="15">
        <f>IF($A66="","",IFERROR(N66*R66,0))</f>
        <v/>
      </c>
      <c r="T66" s="15">
        <f>IF($A66="","",IF(AND(V66="Ja",W66="Ja"),O66,0))</f>
        <v/>
      </c>
      <c r="U66" s="12" t="n"/>
      <c r="V66" s="12" t="n"/>
      <c r="W66" s="12" t="n"/>
      <c r="X66" s="6" t="n"/>
    </row>
    <row r="67" ht="34" customHeight="1">
      <c r="A67" s="4" t="n"/>
      <c r="B67" s="5" t="n"/>
      <c r="C67" s="5" t="n"/>
      <c r="D67" s="4" t="n"/>
      <c r="E67" s="4" t="n"/>
      <c r="F67" s="6" t="n"/>
      <c r="G67" s="4" t="n"/>
      <c r="H67" s="7" t="n"/>
      <c r="I67" s="7" t="n"/>
      <c r="J67" s="6" t="n"/>
      <c r="K67" s="8">
        <f>IF($A67="","",IFERROR(H67+I67,0))</f>
        <v/>
      </c>
      <c r="L67" s="9" t="n"/>
      <c r="M67" s="10">
        <f>IF($A67="","",IFERROR(VLOOKUP(Q67,'Stammdaten'!$A$5:$B$7,2,FALSE),0.19))</f>
        <v/>
      </c>
      <c r="N67" s="11">
        <f>IF($A67="","",IFERROR(L67/(1+M67),0))</f>
        <v/>
      </c>
      <c r="O67" s="11">
        <f>IF($A67="","",IFERROR(L67-N67,0))</f>
        <v/>
      </c>
      <c r="P67" s="9" t="n"/>
      <c r="Q67" s="12" t="n"/>
      <c r="R67" s="10">
        <f>IF($A67="","",IF(Q67="Geschäftliche Bewirtung",0.7,IF(Q67="Betriebliche Veranstaltung",1,0)))</f>
        <v/>
      </c>
      <c r="S67" s="11">
        <f>IF($A67="","",IFERROR(N67*R67,0))</f>
        <v/>
      </c>
      <c r="T67" s="11">
        <f>IF($A67="","",IF(AND(V67="Ja",W67="Ja"),O67,0))</f>
        <v/>
      </c>
      <c r="U67" s="12" t="n"/>
      <c r="V67" s="12" t="n"/>
      <c r="W67" s="12" t="n"/>
      <c r="X67" s="6" t="n"/>
    </row>
    <row r="68" ht="34" customHeight="1">
      <c r="A68" s="4" t="n"/>
      <c r="B68" s="5" t="n"/>
      <c r="C68" s="5" t="n"/>
      <c r="D68" s="4" t="n"/>
      <c r="E68" s="4" t="n"/>
      <c r="F68" s="6" t="n"/>
      <c r="G68" s="4" t="n"/>
      <c r="H68" s="7" t="n"/>
      <c r="I68" s="7" t="n"/>
      <c r="J68" s="6" t="n"/>
      <c r="K68" s="13">
        <f>IF($A68="","",IFERROR(H68+I68,0))</f>
        <v/>
      </c>
      <c r="L68" s="9" t="n"/>
      <c r="M68" s="14">
        <f>IF($A68="","",IFERROR(VLOOKUP(Q68,'Stammdaten'!$A$5:$B$7,2,FALSE),0.19))</f>
        <v/>
      </c>
      <c r="N68" s="15">
        <f>IF($A68="","",IFERROR(L68/(1+M68),0))</f>
        <v/>
      </c>
      <c r="O68" s="15">
        <f>IF($A68="","",IFERROR(L68-N68,0))</f>
        <v/>
      </c>
      <c r="P68" s="9" t="n"/>
      <c r="Q68" s="12" t="n"/>
      <c r="R68" s="14">
        <f>IF($A68="","",IF(Q68="Geschäftliche Bewirtung",0.7,IF(Q68="Betriebliche Veranstaltung",1,0)))</f>
        <v/>
      </c>
      <c r="S68" s="15">
        <f>IF($A68="","",IFERROR(N68*R68,0))</f>
        <v/>
      </c>
      <c r="T68" s="15">
        <f>IF($A68="","",IF(AND(V68="Ja",W68="Ja"),O68,0))</f>
        <v/>
      </c>
      <c r="U68" s="12" t="n"/>
      <c r="V68" s="12" t="n"/>
      <c r="W68" s="12" t="n"/>
      <c r="X68" s="6" t="n"/>
    </row>
    <row r="69" ht="34" customHeight="1">
      <c r="A69" s="4" t="n"/>
      <c r="B69" s="5" t="n"/>
      <c r="C69" s="5" t="n"/>
      <c r="D69" s="4" t="n"/>
      <c r="E69" s="4" t="n"/>
      <c r="F69" s="6" t="n"/>
      <c r="G69" s="4" t="n"/>
      <c r="H69" s="7" t="n"/>
      <c r="I69" s="7" t="n"/>
      <c r="J69" s="6" t="n"/>
      <c r="K69" s="8">
        <f>IF($A69="","",IFERROR(H69+I69,0))</f>
        <v/>
      </c>
      <c r="L69" s="9" t="n"/>
      <c r="M69" s="10">
        <f>IF($A69="","",IFERROR(VLOOKUP(Q69,'Stammdaten'!$A$5:$B$7,2,FALSE),0.19))</f>
        <v/>
      </c>
      <c r="N69" s="11">
        <f>IF($A69="","",IFERROR(L69/(1+M69),0))</f>
        <v/>
      </c>
      <c r="O69" s="11">
        <f>IF($A69="","",IFERROR(L69-N69,0))</f>
        <v/>
      </c>
      <c r="P69" s="9" t="n"/>
      <c r="Q69" s="12" t="n"/>
      <c r="R69" s="10">
        <f>IF($A69="","",IF(Q69="Geschäftliche Bewirtung",0.7,IF(Q69="Betriebliche Veranstaltung",1,0)))</f>
        <v/>
      </c>
      <c r="S69" s="11">
        <f>IF($A69="","",IFERROR(N69*R69,0))</f>
        <v/>
      </c>
      <c r="T69" s="11">
        <f>IF($A69="","",IF(AND(V69="Ja",W69="Ja"),O69,0))</f>
        <v/>
      </c>
      <c r="U69" s="12" t="n"/>
      <c r="V69" s="12" t="n"/>
      <c r="W69" s="12" t="n"/>
      <c r="X69" s="6" t="n"/>
    </row>
    <row r="70" ht="34" customHeight="1">
      <c r="A70" s="4" t="n"/>
      <c r="B70" s="5" t="n"/>
      <c r="C70" s="5" t="n"/>
      <c r="D70" s="4" t="n"/>
      <c r="E70" s="4" t="n"/>
      <c r="F70" s="6" t="n"/>
      <c r="G70" s="4" t="n"/>
      <c r="H70" s="7" t="n"/>
      <c r="I70" s="7" t="n"/>
      <c r="J70" s="6" t="n"/>
      <c r="K70" s="13">
        <f>IF($A70="","",IFERROR(H70+I70,0))</f>
        <v/>
      </c>
      <c r="L70" s="9" t="n"/>
      <c r="M70" s="14">
        <f>IF($A70="","",IFERROR(VLOOKUP(Q70,'Stammdaten'!$A$5:$B$7,2,FALSE),0.19))</f>
        <v/>
      </c>
      <c r="N70" s="15">
        <f>IF($A70="","",IFERROR(L70/(1+M70),0))</f>
        <v/>
      </c>
      <c r="O70" s="15">
        <f>IF($A70="","",IFERROR(L70-N70,0))</f>
        <v/>
      </c>
      <c r="P70" s="9" t="n"/>
      <c r="Q70" s="12" t="n"/>
      <c r="R70" s="14">
        <f>IF($A70="","",IF(Q70="Geschäftliche Bewirtung",0.7,IF(Q70="Betriebliche Veranstaltung",1,0)))</f>
        <v/>
      </c>
      <c r="S70" s="15">
        <f>IF($A70="","",IFERROR(N70*R70,0))</f>
        <v/>
      </c>
      <c r="T70" s="15">
        <f>IF($A70="","",IF(AND(V70="Ja",W70="Ja"),O70,0))</f>
        <v/>
      </c>
      <c r="U70" s="12" t="n"/>
      <c r="V70" s="12" t="n"/>
      <c r="W70" s="12" t="n"/>
      <c r="X70" s="6" t="n"/>
    </row>
    <row r="71" ht="34" customHeight="1">
      <c r="A71" s="4" t="n"/>
      <c r="B71" s="5" t="n"/>
      <c r="C71" s="5" t="n"/>
      <c r="D71" s="4" t="n"/>
      <c r="E71" s="4" t="n"/>
      <c r="F71" s="6" t="n"/>
      <c r="G71" s="4" t="n"/>
      <c r="H71" s="7" t="n"/>
      <c r="I71" s="7" t="n"/>
      <c r="J71" s="6" t="n"/>
      <c r="K71" s="8">
        <f>IF($A71="","",IFERROR(H71+I71,0))</f>
        <v/>
      </c>
      <c r="L71" s="9" t="n"/>
      <c r="M71" s="10">
        <f>IF($A71="","",IFERROR(VLOOKUP(Q71,'Stammdaten'!$A$5:$B$7,2,FALSE),0.19))</f>
        <v/>
      </c>
      <c r="N71" s="11">
        <f>IF($A71="","",IFERROR(L71/(1+M71),0))</f>
        <v/>
      </c>
      <c r="O71" s="11">
        <f>IF($A71="","",IFERROR(L71-N71,0))</f>
        <v/>
      </c>
      <c r="P71" s="9" t="n"/>
      <c r="Q71" s="12" t="n"/>
      <c r="R71" s="10">
        <f>IF($A71="","",IF(Q71="Geschäftliche Bewirtung",0.7,IF(Q71="Betriebliche Veranstaltung",1,0)))</f>
        <v/>
      </c>
      <c r="S71" s="11">
        <f>IF($A71="","",IFERROR(N71*R71,0))</f>
        <v/>
      </c>
      <c r="T71" s="11">
        <f>IF($A71="","",IF(AND(V71="Ja",W71="Ja"),O71,0))</f>
        <v/>
      </c>
      <c r="U71" s="12" t="n"/>
      <c r="V71" s="12" t="n"/>
      <c r="W71" s="12" t="n"/>
      <c r="X71" s="6" t="n"/>
    </row>
    <row r="72" ht="34" customHeight="1">
      <c r="A72" s="4" t="n"/>
      <c r="B72" s="5" t="n"/>
      <c r="C72" s="5" t="n"/>
      <c r="D72" s="4" t="n"/>
      <c r="E72" s="4" t="n"/>
      <c r="F72" s="6" t="n"/>
      <c r="G72" s="4" t="n"/>
      <c r="H72" s="7" t="n"/>
      <c r="I72" s="7" t="n"/>
      <c r="J72" s="6" t="n"/>
      <c r="K72" s="13">
        <f>IF($A72="","",IFERROR(H72+I72,0))</f>
        <v/>
      </c>
      <c r="L72" s="9" t="n"/>
      <c r="M72" s="14">
        <f>IF($A72="","",IFERROR(VLOOKUP(Q72,'Stammdaten'!$A$5:$B$7,2,FALSE),0.19))</f>
        <v/>
      </c>
      <c r="N72" s="15">
        <f>IF($A72="","",IFERROR(L72/(1+M72),0))</f>
        <v/>
      </c>
      <c r="O72" s="15">
        <f>IF($A72="","",IFERROR(L72-N72,0))</f>
        <v/>
      </c>
      <c r="P72" s="9" t="n"/>
      <c r="Q72" s="12" t="n"/>
      <c r="R72" s="14">
        <f>IF($A72="","",IF(Q72="Geschäftliche Bewirtung",0.7,IF(Q72="Betriebliche Veranstaltung",1,0)))</f>
        <v/>
      </c>
      <c r="S72" s="15">
        <f>IF($A72="","",IFERROR(N72*R72,0))</f>
        <v/>
      </c>
      <c r="T72" s="15">
        <f>IF($A72="","",IF(AND(V72="Ja",W72="Ja"),O72,0))</f>
        <v/>
      </c>
      <c r="U72" s="12" t="n"/>
      <c r="V72" s="12" t="n"/>
      <c r="W72" s="12" t="n"/>
      <c r="X72" s="6" t="n"/>
    </row>
    <row r="73" ht="34" customHeight="1">
      <c r="A73" s="4" t="n"/>
      <c r="B73" s="5" t="n"/>
      <c r="C73" s="5" t="n"/>
      <c r="D73" s="4" t="n"/>
      <c r="E73" s="4" t="n"/>
      <c r="F73" s="6" t="n"/>
      <c r="G73" s="4" t="n"/>
      <c r="H73" s="7" t="n"/>
      <c r="I73" s="7" t="n"/>
      <c r="J73" s="6" t="n"/>
      <c r="K73" s="8">
        <f>IF($A73="","",IFERROR(H73+I73,0))</f>
        <v/>
      </c>
      <c r="L73" s="9" t="n"/>
      <c r="M73" s="10">
        <f>IF($A73="","",IFERROR(VLOOKUP(Q73,'Stammdaten'!$A$5:$B$7,2,FALSE),0.19))</f>
        <v/>
      </c>
      <c r="N73" s="11">
        <f>IF($A73="","",IFERROR(L73/(1+M73),0))</f>
        <v/>
      </c>
      <c r="O73" s="11">
        <f>IF($A73="","",IFERROR(L73-N73,0))</f>
        <v/>
      </c>
      <c r="P73" s="9" t="n"/>
      <c r="Q73" s="12" t="n"/>
      <c r="R73" s="10">
        <f>IF($A73="","",IF(Q73="Geschäftliche Bewirtung",0.7,IF(Q73="Betriebliche Veranstaltung",1,0)))</f>
        <v/>
      </c>
      <c r="S73" s="11">
        <f>IF($A73="","",IFERROR(N73*R73,0))</f>
        <v/>
      </c>
      <c r="T73" s="11">
        <f>IF($A73="","",IF(AND(V73="Ja",W73="Ja"),O73,0))</f>
        <v/>
      </c>
      <c r="U73" s="12" t="n"/>
      <c r="V73" s="12" t="n"/>
      <c r="W73" s="12" t="n"/>
      <c r="X73" s="6" t="n"/>
    </row>
    <row r="74" ht="34" customHeight="1">
      <c r="A74" s="4" t="n"/>
      <c r="B74" s="5" t="n"/>
      <c r="C74" s="5" t="n"/>
      <c r="D74" s="4" t="n"/>
      <c r="E74" s="4" t="n"/>
      <c r="F74" s="6" t="n"/>
      <c r="G74" s="4" t="n"/>
      <c r="H74" s="7" t="n"/>
      <c r="I74" s="7" t="n"/>
      <c r="J74" s="6" t="n"/>
      <c r="K74" s="13">
        <f>IF($A74="","",IFERROR(H74+I74,0))</f>
        <v/>
      </c>
      <c r="L74" s="9" t="n"/>
      <c r="M74" s="14">
        <f>IF($A74="","",IFERROR(VLOOKUP(Q74,'Stammdaten'!$A$5:$B$7,2,FALSE),0.19))</f>
        <v/>
      </c>
      <c r="N74" s="15">
        <f>IF($A74="","",IFERROR(L74/(1+M74),0))</f>
        <v/>
      </c>
      <c r="O74" s="15">
        <f>IF($A74="","",IFERROR(L74-N74,0))</f>
        <v/>
      </c>
      <c r="P74" s="9" t="n"/>
      <c r="Q74" s="12" t="n"/>
      <c r="R74" s="14">
        <f>IF($A74="","",IF(Q74="Geschäftliche Bewirtung",0.7,IF(Q74="Betriebliche Veranstaltung",1,0)))</f>
        <v/>
      </c>
      <c r="S74" s="15">
        <f>IF($A74="","",IFERROR(N74*R74,0))</f>
        <v/>
      </c>
      <c r="T74" s="15">
        <f>IF($A74="","",IF(AND(V74="Ja",W74="Ja"),O74,0))</f>
        <v/>
      </c>
      <c r="U74" s="12" t="n"/>
      <c r="V74" s="12" t="n"/>
      <c r="W74" s="12" t="n"/>
      <c r="X74" s="6" t="n"/>
    </row>
    <row r="75" ht="34" customHeight="1">
      <c r="A75" s="4" t="n"/>
      <c r="B75" s="5" t="n"/>
      <c r="C75" s="5" t="n"/>
      <c r="D75" s="4" t="n"/>
      <c r="E75" s="4" t="n"/>
      <c r="F75" s="6" t="n"/>
      <c r="G75" s="4" t="n"/>
      <c r="H75" s="7" t="n"/>
      <c r="I75" s="7" t="n"/>
      <c r="J75" s="6" t="n"/>
      <c r="K75" s="8">
        <f>IF($A75="","",IFERROR(H75+I75,0))</f>
        <v/>
      </c>
      <c r="L75" s="9" t="n"/>
      <c r="M75" s="10">
        <f>IF($A75="","",IFERROR(VLOOKUP(Q75,'Stammdaten'!$A$5:$B$7,2,FALSE),0.19))</f>
        <v/>
      </c>
      <c r="N75" s="11">
        <f>IF($A75="","",IFERROR(L75/(1+M75),0))</f>
        <v/>
      </c>
      <c r="O75" s="11">
        <f>IF($A75="","",IFERROR(L75-N75,0))</f>
        <v/>
      </c>
      <c r="P75" s="9" t="n"/>
      <c r="Q75" s="12" t="n"/>
      <c r="R75" s="10">
        <f>IF($A75="","",IF(Q75="Geschäftliche Bewirtung",0.7,IF(Q75="Betriebliche Veranstaltung",1,0)))</f>
        <v/>
      </c>
      <c r="S75" s="11">
        <f>IF($A75="","",IFERROR(N75*R75,0))</f>
        <v/>
      </c>
      <c r="T75" s="11">
        <f>IF($A75="","",IF(AND(V75="Ja",W75="Ja"),O75,0))</f>
        <v/>
      </c>
      <c r="U75" s="12" t="n"/>
      <c r="V75" s="12" t="n"/>
      <c r="W75" s="12" t="n"/>
      <c r="X75" s="6" t="n"/>
    </row>
    <row r="76" ht="34" customHeight="1">
      <c r="A76" s="4" t="n"/>
      <c r="B76" s="5" t="n"/>
      <c r="C76" s="5" t="n"/>
      <c r="D76" s="4" t="n"/>
      <c r="E76" s="4" t="n"/>
      <c r="F76" s="6" t="n"/>
      <c r="G76" s="4" t="n"/>
      <c r="H76" s="7" t="n"/>
      <c r="I76" s="7" t="n"/>
      <c r="J76" s="6" t="n"/>
      <c r="K76" s="13">
        <f>IF($A76="","",IFERROR(H76+I76,0))</f>
        <v/>
      </c>
      <c r="L76" s="9" t="n"/>
      <c r="M76" s="14">
        <f>IF($A76="","",IFERROR(VLOOKUP(Q76,'Stammdaten'!$A$5:$B$7,2,FALSE),0.19))</f>
        <v/>
      </c>
      <c r="N76" s="15">
        <f>IF($A76="","",IFERROR(L76/(1+M76),0))</f>
        <v/>
      </c>
      <c r="O76" s="15">
        <f>IF($A76="","",IFERROR(L76-N76,0))</f>
        <v/>
      </c>
      <c r="P76" s="9" t="n"/>
      <c r="Q76" s="12" t="n"/>
      <c r="R76" s="14">
        <f>IF($A76="","",IF(Q76="Geschäftliche Bewirtung",0.7,IF(Q76="Betriebliche Veranstaltung",1,0)))</f>
        <v/>
      </c>
      <c r="S76" s="15">
        <f>IF($A76="","",IFERROR(N76*R76,0))</f>
        <v/>
      </c>
      <c r="T76" s="15">
        <f>IF($A76="","",IF(AND(V76="Ja",W76="Ja"),O76,0))</f>
        <v/>
      </c>
      <c r="U76" s="12" t="n"/>
      <c r="V76" s="12" t="n"/>
      <c r="W76" s="12" t="n"/>
      <c r="X76" s="6" t="n"/>
    </row>
    <row r="77" ht="34" customHeight="1">
      <c r="A77" s="4" t="n"/>
      <c r="B77" s="5" t="n"/>
      <c r="C77" s="5" t="n"/>
      <c r="D77" s="4" t="n"/>
      <c r="E77" s="4" t="n"/>
      <c r="F77" s="6" t="n"/>
      <c r="G77" s="4" t="n"/>
      <c r="H77" s="7" t="n"/>
      <c r="I77" s="7" t="n"/>
      <c r="J77" s="6" t="n"/>
      <c r="K77" s="8">
        <f>IF($A77="","",IFERROR(H77+I77,0))</f>
        <v/>
      </c>
      <c r="L77" s="9" t="n"/>
      <c r="M77" s="10">
        <f>IF($A77="","",IFERROR(VLOOKUP(Q77,'Stammdaten'!$A$5:$B$7,2,FALSE),0.19))</f>
        <v/>
      </c>
      <c r="N77" s="11">
        <f>IF($A77="","",IFERROR(L77/(1+M77),0))</f>
        <v/>
      </c>
      <c r="O77" s="11">
        <f>IF($A77="","",IFERROR(L77-N77,0))</f>
        <v/>
      </c>
      <c r="P77" s="9" t="n"/>
      <c r="Q77" s="12" t="n"/>
      <c r="R77" s="10">
        <f>IF($A77="","",IF(Q77="Geschäftliche Bewirtung",0.7,IF(Q77="Betriebliche Veranstaltung",1,0)))</f>
        <v/>
      </c>
      <c r="S77" s="11">
        <f>IF($A77="","",IFERROR(N77*R77,0))</f>
        <v/>
      </c>
      <c r="T77" s="11">
        <f>IF($A77="","",IF(AND(V77="Ja",W77="Ja"),O77,0))</f>
        <v/>
      </c>
      <c r="U77" s="12" t="n"/>
      <c r="V77" s="12" t="n"/>
      <c r="W77" s="12" t="n"/>
      <c r="X77" s="6" t="n"/>
    </row>
    <row r="78" ht="34" customHeight="1">
      <c r="A78" s="4" t="n"/>
      <c r="B78" s="5" t="n"/>
      <c r="C78" s="5" t="n"/>
      <c r="D78" s="4" t="n"/>
      <c r="E78" s="4" t="n"/>
      <c r="F78" s="6" t="n"/>
      <c r="G78" s="4" t="n"/>
      <c r="H78" s="7" t="n"/>
      <c r="I78" s="7" t="n"/>
      <c r="J78" s="6" t="n"/>
      <c r="K78" s="13">
        <f>IF($A78="","",IFERROR(H78+I78,0))</f>
        <v/>
      </c>
      <c r="L78" s="9" t="n"/>
      <c r="M78" s="14">
        <f>IF($A78="","",IFERROR(VLOOKUP(Q78,'Stammdaten'!$A$5:$B$7,2,FALSE),0.19))</f>
        <v/>
      </c>
      <c r="N78" s="15">
        <f>IF($A78="","",IFERROR(L78/(1+M78),0))</f>
        <v/>
      </c>
      <c r="O78" s="15">
        <f>IF($A78="","",IFERROR(L78-N78,0))</f>
        <v/>
      </c>
      <c r="P78" s="9" t="n"/>
      <c r="Q78" s="12" t="n"/>
      <c r="R78" s="14">
        <f>IF($A78="","",IF(Q78="Geschäftliche Bewirtung",0.7,IF(Q78="Betriebliche Veranstaltung",1,0)))</f>
        <v/>
      </c>
      <c r="S78" s="15">
        <f>IF($A78="","",IFERROR(N78*R78,0))</f>
        <v/>
      </c>
      <c r="T78" s="15">
        <f>IF($A78="","",IF(AND(V78="Ja",W78="Ja"),O78,0))</f>
        <v/>
      </c>
      <c r="U78" s="12" t="n"/>
      <c r="V78" s="12" t="n"/>
      <c r="W78" s="12" t="n"/>
      <c r="X78" s="6" t="n"/>
    </row>
    <row r="79" ht="34" customHeight="1">
      <c r="A79" s="4" t="n"/>
      <c r="B79" s="5" t="n"/>
      <c r="C79" s="5" t="n"/>
      <c r="D79" s="4" t="n"/>
      <c r="E79" s="4" t="n"/>
      <c r="F79" s="6" t="n"/>
      <c r="G79" s="4" t="n"/>
      <c r="H79" s="7" t="n"/>
      <c r="I79" s="7" t="n"/>
      <c r="J79" s="6" t="n"/>
      <c r="K79" s="8">
        <f>IF($A79="","",IFERROR(H79+I79,0))</f>
        <v/>
      </c>
      <c r="L79" s="9" t="n"/>
      <c r="M79" s="10">
        <f>IF($A79="","",IFERROR(VLOOKUP(Q79,'Stammdaten'!$A$5:$B$7,2,FALSE),0.19))</f>
        <v/>
      </c>
      <c r="N79" s="11">
        <f>IF($A79="","",IFERROR(L79/(1+M79),0))</f>
        <v/>
      </c>
      <c r="O79" s="11">
        <f>IF($A79="","",IFERROR(L79-N79,0))</f>
        <v/>
      </c>
      <c r="P79" s="9" t="n"/>
      <c r="Q79" s="12" t="n"/>
      <c r="R79" s="10">
        <f>IF($A79="","",IF(Q79="Geschäftliche Bewirtung",0.7,IF(Q79="Betriebliche Veranstaltung",1,0)))</f>
        <v/>
      </c>
      <c r="S79" s="11">
        <f>IF($A79="","",IFERROR(N79*R79,0))</f>
        <v/>
      </c>
      <c r="T79" s="11">
        <f>IF($A79="","",IF(AND(V79="Ja",W79="Ja"),O79,0))</f>
        <v/>
      </c>
      <c r="U79" s="12" t="n"/>
      <c r="V79" s="12" t="n"/>
      <c r="W79" s="12" t="n"/>
      <c r="X79" s="6" t="n"/>
    </row>
    <row r="80" ht="34" customHeight="1">
      <c r="A80" s="4" t="n"/>
      <c r="B80" s="5" t="n"/>
      <c r="C80" s="5" t="n"/>
      <c r="D80" s="4" t="n"/>
      <c r="E80" s="4" t="n"/>
      <c r="F80" s="6" t="n"/>
      <c r="G80" s="4" t="n"/>
      <c r="H80" s="7" t="n"/>
      <c r="I80" s="7" t="n"/>
      <c r="J80" s="6" t="n"/>
      <c r="K80" s="13">
        <f>IF($A80="","",IFERROR(H80+I80,0))</f>
        <v/>
      </c>
      <c r="L80" s="9" t="n"/>
      <c r="M80" s="14">
        <f>IF($A80="","",IFERROR(VLOOKUP(Q80,'Stammdaten'!$A$5:$B$7,2,FALSE),0.19))</f>
        <v/>
      </c>
      <c r="N80" s="15">
        <f>IF($A80="","",IFERROR(L80/(1+M80),0))</f>
        <v/>
      </c>
      <c r="O80" s="15">
        <f>IF($A80="","",IFERROR(L80-N80,0))</f>
        <v/>
      </c>
      <c r="P80" s="9" t="n"/>
      <c r="Q80" s="12" t="n"/>
      <c r="R80" s="14">
        <f>IF($A80="","",IF(Q80="Geschäftliche Bewirtung",0.7,IF(Q80="Betriebliche Veranstaltung",1,0)))</f>
        <v/>
      </c>
      <c r="S80" s="15">
        <f>IF($A80="","",IFERROR(N80*R80,0))</f>
        <v/>
      </c>
      <c r="T80" s="15">
        <f>IF($A80="","",IF(AND(V80="Ja",W80="Ja"),O80,0))</f>
        <v/>
      </c>
      <c r="U80" s="12" t="n"/>
      <c r="V80" s="12" t="n"/>
      <c r="W80" s="12" t="n"/>
      <c r="X80" s="6" t="n"/>
    </row>
    <row r="81" ht="34" customHeight="1">
      <c r="A81" s="4" t="n"/>
      <c r="B81" s="5" t="n"/>
      <c r="C81" s="5" t="n"/>
      <c r="D81" s="4" t="n"/>
      <c r="E81" s="4" t="n"/>
      <c r="F81" s="6" t="n"/>
      <c r="G81" s="4" t="n"/>
      <c r="H81" s="7" t="n"/>
      <c r="I81" s="7" t="n"/>
      <c r="J81" s="6" t="n"/>
      <c r="K81" s="8">
        <f>IF($A81="","",IFERROR(H81+I81,0))</f>
        <v/>
      </c>
      <c r="L81" s="9" t="n"/>
      <c r="M81" s="10">
        <f>IF($A81="","",IFERROR(VLOOKUP(Q81,'Stammdaten'!$A$5:$B$7,2,FALSE),0.19))</f>
        <v/>
      </c>
      <c r="N81" s="11">
        <f>IF($A81="","",IFERROR(L81/(1+M81),0))</f>
        <v/>
      </c>
      <c r="O81" s="11">
        <f>IF($A81="","",IFERROR(L81-N81,0))</f>
        <v/>
      </c>
      <c r="P81" s="9" t="n"/>
      <c r="Q81" s="12" t="n"/>
      <c r="R81" s="10">
        <f>IF($A81="","",IF(Q81="Geschäftliche Bewirtung",0.7,IF(Q81="Betriebliche Veranstaltung",1,0)))</f>
        <v/>
      </c>
      <c r="S81" s="11">
        <f>IF($A81="","",IFERROR(N81*R81,0))</f>
        <v/>
      </c>
      <c r="T81" s="11">
        <f>IF($A81="","",IF(AND(V81="Ja",W81="Ja"),O81,0))</f>
        <v/>
      </c>
      <c r="U81" s="12" t="n"/>
      <c r="V81" s="12" t="n"/>
      <c r="W81" s="12" t="n"/>
      <c r="X81" s="6" t="n"/>
    </row>
    <row r="82" ht="34" customHeight="1">
      <c r="A82" s="4" t="n"/>
      <c r="B82" s="5" t="n"/>
      <c r="C82" s="5" t="n"/>
      <c r="D82" s="4" t="n"/>
      <c r="E82" s="4" t="n"/>
      <c r="F82" s="6" t="n"/>
      <c r="G82" s="4" t="n"/>
      <c r="H82" s="7" t="n"/>
      <c r="I82" s="7" t="n"/>
      <c r="J82" s="6" t="n"/>
      <c r="K82" s="13">
        <f>IF($A82="","",IFERROR(H82+I82,0))</f>
        <v/>
      </c>
      <c r="L82" s="9" t="n"/>
      <c r="M82" s="14">
        <f>IF($A82="","",IFERROR(VLOOKUP(Q82,'Stammdaten'!$A$5:$B$7,2,FALSE),0.19))</f>
        <v/>
      </c>
      <c r="N82" s="15">
        <f>IF($A82="","",IFERROR(L82/(1+M82),0))</f>
        <v/>
      </c>
      <c r="O82" s="15">
        <f>IF($A82="","",IFERROR(L82-N82,0))</f>
        <v/>
      </c>
      <c r="P82" s="9" t="n"/>
      <c r="Q82" s="12" t="n"/>
      <c r="R82" s="14">
        <f>IF($A82="","",IF(Q82="Geschäftliche Bewirtung",0.7,IF(Q82="Betriebliche Veranstaltung",1,0)))</f>
        <v/>
      </c>
      <c r="S82" s="15">
        <f>IF($A82="","",IFERROR(N82*R82,0))</f>
        <v/>
      </c>
      <c r="T82" s="15">
        <f>IF($A82="","",IF(AND(V82="Ja",W82="Ja"),O82,0))</f>
        <v/>
      </c>
      <c r="U82" s="12" t="n"/>
      <c r="V82" s="12" t="n"/>
      <c r="W82" s="12" t="n"/>
      <c r="X82" s="6" t="n"/>
    </row>
    <row r="83" ht="34" customHeight="1">
      <c r="A83" s="4" t="n"/>
      <c r="B83" s="5" t="n"/>
      <c r="C83" s="5" t="n"/>
      <c r="D83" s="4" t="n"/>
      <c r="E83" s="4" t="n"/>
      <c r="F83" s="6" t="n"/>
      <c r="G83" s="4" t="n"/>
      <c r="H83" s="7" t="n"/>
      <c r="I83" s="7" t="n"/>
      <c r="J83" s="6" t="n"/>
      <c r="K83" s="8">
        <f>IF($A83="","",IFERROR(H83+I83,0))</f>
        <v/>
      </c>
      <c r="L83" s="9" t="n"/>
      <c r="M83" s="10">
        <f>IF($A83="","",IFERROR(VLOOKUP(Q83,'Stammdaten'!$A$5:$B$7,2,FALSE),0.19))</f>
        <v/>
      </c>
      <c r="N83" s="11">
        <f>IF($A83="","",IFERROR(L83/(1+M83),0))</f>
        <v/>
      </c>
      <c r="O83" s="11">
        <f>IF($A83="","",IFERROR(L83-N83,0))</f>
        <v/>
      </c>
      <c r="P83" s="9" t="n"/>
      <c r="Q83" s="12" t="n"/>
      <c r="R83" s="10">
        <f>IF($A83="","",IF(Q83="Geschäftliche Bewirtung",0.7,IF(Q83="Betriebliche Veranstaltung",1,0)))</f>
        <v/>
      </c>
      <c r="S83" s="11">
        <f>IF($A83="","",IFERROR(N83*R83,0))</f>
        <v/>
      </c>
      <c r="T83" s="11">
        <f>IF($A83="","",IF(AND(V83="Ja",W83="Ja"),O83,0))</f>
        <v/>
      </c>
      <c r="U83" s="12" t="n"/>
      <c r="V83" s="12" t="n"/>
      <c r="W83" s="12" t="n"/>
      <c r="X83" s="6" t="n"/>
    </row>
    <row r="84" ht="34" customHeight="1">
      <c r="A84" s="4" t="n"/>
      <c r="B84" s="5" t="n"/>
      <c r="C84" s="5" t="n"/>
      <c r="D84" s="4" t="n"/>
      <c r="E84" s="4" t="n"/>
      <c r="F84" s="6" t="n"/>
      <c r="G84" s="4" t="n"/>
      <c r="H84" s="7" t="n"/>
      <c r="I84" s="7" t="n"/>
      <c r="J84" s="6" t="n"/>
      <c r="K84" s="13">
        <f>IF($A84="","",IFERROR(H84+I84,0))</f>
        <v/>
      </c>
      <c r="L84" s="9" t="n"/>
      <c r="M84" s="14">
        <f>IF($A84="","",IFERROR(VLOOKUP(Q84,'Stammdaten'!$A$5:$B$7,2,FALSE),0.19))</f>
        <v/>
      </c>
      <c r="N84" s="15">
        <f>IF($A84="","",IFERROR(L84/(1+M84),0))</f>
        <v/>
      </c>
      <c r="O84" s="15">
        <f>IF($A84="","",IFERROR(L84-N84,0))</f>
        <v/>
      </c>
      <c r="P84" s="9" t="n"/>
      <c r="Q84" s="12" t="n"/>
      <c r="R84" s="14">
        <f>IF($A84="","",IF(Q84="Geschäftliche Bewirtung",0.7,IF(Q84="Betriebliche Veranstaltung",1,0)))</f>
        <v/>
      </c>
      <c r="S84" s="15">
        <f>IF($A84="","",IFERROR(N84*R84,0))</f>
        <v/>
      </c>
      <c r="T84" s="15">
        <f>IF($A84="","",IF(AND(V84="Ja",W84="Ja"),O84,0))</f>
        <v/>
      </c>
      <c r="U84" s="12" t="n"/>
      <c r="V84" s="12" t="n"/>
      <c r="W84" s="12" t="n"/>
      <c r="X84" s="6" t="n"/>
    </row>
    <row r="85" ht="34" customHeight="1">
      <c r="A85" s="4" t="n"/>
      <c r="B85" s="5" t="n"/>
      <c r="C85" s="5" t="n"/>
      <c r="D85" s="4" t="n"/>
      <c r="E85" s="4" t="n"/>
      <c r="F85" s="6" t="n"/>
      <c r="G85" s="4" t="n"/>
      <c r="H85" s="7" t="n"/>
      <c r="I85" s="7" t="n"/>
      <c r="J85" s="6" t="n"/>
      <c r="K85" s="8">
        <f>IF($A85="","",IFERROR(H85+I85,0))</f>
        <v/>
      </c>
      <c r="L85" s="9" t="n"/>
      <c r="M85" s="10">
        <f>IF($A85="","",IFERROR(VLOOKUP(Q85,'Stammdaten'!$A$5:$B$7,2,FALSE),0.19))</f>
        <v/>
      </c>
      <c r="N85" s="11">
        <f>IF($A85="","",IFERROR(L85/(1+M85),0))</f>
        <v/>
      </c>
      <c r="O85" s="11">
        <f>IF($A85="","",IFERROR(L85-N85,0))</f>
        <v/>
      </c>
      <c r="P85" s="9" t="n"/>
      <c r="Q85" s="12" t="n"/>
      <c r="R85" s="10">
        <f>IF($A85="","",IF(Q85="Geschäftliche Bewirtung",0.7,IF(Q85="Betriebliche Veranstaltung",1,0)))</f>
        <v/>
      </c>
      <c r="S85" s="11">
        <f>IF($A85="","",IFERROR(N85*R85,0))</f>
        <v/>
      </c>
      <c r="T85" s="11">
        <f>IF($A85="","",IF(AND(V85="Ja",W85="Ja"),O85,0))</f>
        <v/>
      </c>
      <c r="U85" s="12" t="n"/>
      <c r="V85" s="12" t="n"/>
      <c r="W85" s="12" t="n"/>
      <c r="X85" s="6" t="n"/>
    </row>
    <row r="86" ht="34" customHeight="1">
      <c r="A86" s="4" t="n"/>
      <c r="B86" s="5" t="n"/>
      <c r="C86" s="5" t="n"/>
      <c r="D86" s="4" t="n"/>
      <c r="E86" s="4" t="n"/>
      <c r="F86" s="6" t="n"/>
      <c r="G86" s="4" t="n"/>
      <c r="H86" s="7" t="n"/>
      <c r="I86" s="7" t="n"/>
      <c r="J86" s="6" t="n"/>
      <c r="K86" s="13">
        <f>IF($A86="","",IFERROR(H86+I86,0))</f>
        <v/>
      </c>
      <c r="L86" s="9" t="n"/>
      <c r="M86" s="14">
        <f>IF($A86="","",IFERROR(VLOOKUP(Q86,'Stammdaten'!$A$5:$B$7,2,FALSE),0.19))</f>
        <v/>
      </c>
      <c r="N86" s="15">
        <f>IF($A86="","",IFERROR(L86/(1+M86),0))</f>
        <v/>
      </c>
      <c r="O86" s="15">
        <f>IF($A86="","",IFERROR(L86-N86,0))</f>
        <v/>
      </c>
      <c r="P86" s="9" t="n"/>
      <c r="Q86" s="12" t="n"/>
      <c r="R86" s="14">
        <f>IF($A86="","",IF(Q86="Geschäftliche Bewirtung",0.7,IF(Q86="Betriebliche Veranstaltung",1,0)))</f>
        <v/>
      </c>
      <c r="S86" s="15">
        <f>IF($A86="","",IFERROR(N86*R86,0))</f>
        <v/>
      </c>
      <c r="T86" s="15">
        <f>IF($A86="","",IF(AND(V86="Ja",W86="Ja"),O86,0))</f>
        <v/>
      </c>
      <c r="U86" s="12" t="n"/>
      <c r="V86" s="12" t="n"/>
      <c r="W86" s="12" t="n"/>
      <c r="X86" s="6" t="n"/>
    </row>
    <row r="87" ht="34" customHeight="1">
      <c r="A87" s="4" t="n"/>
      <c r="B87" s="5" t="n"/>
      <c r="C87" s="5" t="n"/>
      <c r="D87" s="4" t="n"/>
      <c r="E87" s="4" t="n"/>
      <c r="F87" s="6" t="n"/>
      <c r="G87" s="4" t="n"/>
      <c r="H87" s="7" t="n"/>
      <c r="I87" s="7" t="n"/>
      <c r="J87" s="6" t="n"/>
      <c r="K87" s="8">
        <f>IF($A87="","",IFERROR(H87+I87,0))</f>
        <v/>
      </c>
      <c r="L87" s="9" t="n"/>
      <c r="M87" s="10">
        <f>IF($A87="","",IFERROR(VLOOKUP(Q87,'Stammdaten'!$A$5:$B$7,2,FALSE),0.19))</f>
        <v/>
      </c>
      <c r="N87" s="11">
        <f>IF($A87="","",IFERROR(L87/(1+M87),0))</f>
        <v/>
      </c>
      <c r="O87" s="11">
        <f>IF($A87="","",IFERROR(L87-N87,0))</f>
        <v/>
      </c>
      <c r="P87" s="9" t="n"/>
      <c r="Q87" s="12" t="n"/>
      <c r="R87" s="10">
        <f>IF($A87="","",IF(Q87="Geschäftliche Bewirtung",0.7,IF(Q87="Betriebliche Veranstaltung",1,0)))</f>
        <v/>
      </c>
      <c r="S87" s="11">
        <f>IF($A87="","",IFERROR(N87*R87,0))</f>
        <v/>
      </c>
      <c r="T87" s="11">
        <f>IF($A87="","",IF(AND(V87="Ja",W87="Ja"),O87,0))</f>
        <v/>
      </c>
      <c r="U87" s="12" t="n"/>
      <c r="V87" s="12" t="n"/>
      <c r="W87" s="12" t="n"/>
      <c r="X87" s="6" t="n"/>
    </row>
    <row r="88" ht="34" customHeight="1">
      <c r="A88" s="4" t="n"/>
      <c r="B88" s="5" t="n"/>
      <c r="C88" s="5" t="n"/>
      <c r="D88" s="4" t="n"/>
      <c r="E88" s="4" t="n"/>
      <c r="F88" s="6" t="n"/>
      <c r="G88" s="4" t="n"/>
      <c r="H88" s="7" t="n"/>
      <c r="I88" s="7" t="n"/>
      <c r="J88" s="6" t="n"/>
      <c r="K88" s="13">
        <f>IF($A88="","",IFERROR(H88+I88,0))</f>
        <v/>
      </c>
      <c r="L88" s="9" t="n"/>
      <c r="M88" s="14">
        <f>IF($A88="","",IFERROR(VLOOKUP(Q88,'Stammdaten'!$A$5:$B$7,2,FALSE),0.19))</f>
        <v/>
      </c>
      <c r="N88" s="15">
        <f>IF($A88="","",IFERROR(L88/(1+M88),0))</f>
        <v/>
      </c>
      <c r="O88" s="15">
        <f>IF($A88="","",IFERROR(L88-N88,0))</f>
        <v/>
      </c>
      <c r="P88" s="9" t="n"/>
      <c r="Q88" s="12" t="n"/>
      <c r="R88" s="14">
        <f>IF($A88="","",IF(Q88="Geschäftliche Bewirtung",0.7,IF(Q88="Betriebliche Veranstaltung",1,0)))</f>
        <v/>
      </c>
      <c r="S88" s="15">
        <f>IF($A88="","",IFERROR(N88*R88,0))</f>
        <v/>
      </c>
      <c r="T88" s="15">
        <f>IF($A88="","",IF(AND(V88="Ja",W88="Ja"),O88,0))</f>
        <v/>
      </c>
      <c r="U88" s="12" t="n"/>
      <c r="V88" s="12" t="n"/>
      <c r="W88" s="12" t="n"/>
      <c r="X88" s="6" t="n"/>
    </row>
    <row r="89" ht="34" customHeight="1">
      <c r="A89" s="4" t="n"/>
      <c r="B89" s="5" t="n"/>
      <c r="C89" s="5" t="n"/>
      <c r="D89" s="4" t="n"/>
      <c r="E89" s="4" t="n"/>
      <c r="F89" s="6" t="n"/>
      <c r="G89" s="4" t="n"/>
      <c r="H89" s="7" t="n"/>
      <c r="I89" s="7" t="n"/>
      <c r="J89" s="6" t="n"/>
      <c r="K89" s="8">
        <f>IF($A89="","",IFERROR(H89+I89,0))</f>
        <v/>
      </c>
      <c r="L89" s="9" t="n"/>
      <c r="M89" s="10">
        <f>IF($A89="","",IFERROR(VLOOKUP(Q89,'Stammdaten'!$A$5:$B$7,2,FALSE),0.19))</f>
        <v/>
      </c>
      <c r="N89" s="11">
        <f>IF($A89="","",IFERROR(L89/(1+M89),0))</f>
        <v/>
      </c>
      <c r="O89" s="11">
        <f>IF($A89="","",IFERROR(L89-N89,0))</f>
        <v/>
      </c>
      <c r="P89" s="9" t="n"/>
      <c r="Q89" s="12" t="n"/>
      <c r="R89" s="10">
        <f>IF($A89="","",IF(Q89="Geschäftliche Bewirtung",0.7,IF(Q89="Betriebliche Veranstaltung",1,0)))</f>
        <v/>
      </c>
      <c r="S89" s="11">
        <f>IF($A89="","",IFERROR(N89*R89,0))</f>
        <v/>
      </c>
      <c r="T89" s="11">
        <f>IF($A89="","",IF(AND(V89="Ja",W89="Ja"),O89,0))</f>
        <v/>
      </c>
      <c r="U89" s="12" t="n"/>
      <c r="V89" s="12" t="n"/>
      <c r="W89" s="12" t="n"/>
      <c r="X89" s="6" t="n"/>
    </row>
    <row r="90" ht="34" customHeight="1">
      <c r="A90" s="4" t="n"/>
      <c r="B90" s="5" t="n"/>
      <c r="C90" s="5" t="n"/>
      <c r="D90" s="4" t="n"/>
      <c r="E90" s="4" t="n"/>
      <c r="F90" s="6" t="n"/>
      <c r="G90" s="4" t="n"/>
      <c r="H90" s="7" t="n"/>
      <c r="I90" s="7" t="n"/>
      <c r="J90" s="6" t="n"/>
      <c r="K90" s="13">
        <f>IF($A90="","",IFERROR(H90+I90,0))</f>
        <v/>
      </c>
      <c r="L90" s="9" t="n"/>
      <c r="M90" s="14">
        <f>IF($A90="","",IFERROR(VLOOKUP(Q90,'Stammdaten'!$A$5:$B$7,2,FALSE),0.19))</f>
        <v/>
      </c>
      <c r="N90" s="15">
        <f>IF($A90="","",IFERROR(L90/(1+M90),0))</f>
        <v/>
      </c>
      <c r="O90" s="15">
        <f>IF($A90="","",IFERROR(L90-N90,0))</f>
        <v/>
      </c>
      <c r="P90" s="9" t="n"/>
      <c r="Q90" s="12" t="n"/>
      <c r="R90" s="14">
        <f>IF($A90="","",IF(Q90="Geschäftliche Bewirtung",0.7,IF(Q90="Betriebliche Veranstaltung",1,0)))</f>
        <v/>
      </c>
      <c r="S90" s="15">
        <f>IF($A90="","",IFERROR(N90*R90,0))</f>
        <v/>
      </c>
      <c r="T90" s="15">
        <f>IF($A90="","",IF(AND(V90="Ja",W90="Ja"),O90,0))</f>
        <v/>
      </c>
      <c r="U90" s="12" t="n"/>
      <c r="V90" s="12" t="n"/>
      <c r="W90" s="12" t="n"/>
      <c r="X90" s="6" t="n"/>
    </row>
    <row r="91" ht="34" customHeight="1">
      <c r="A91" s="4" t="n"/>
      <c r="B91" s="5" t="n"/>
      <c r="C91" s="5" t="n"/>
      <c r="D91" s="4" t="n"/>
      <c r="E91" s="4" t="n"/>
      <c r="F91" s="6" t="n"/>
      <c r="G91" s="4" t="n"/>
      <c r="H91" s="7" t="n"/>
      <c r="I91" s="7" t="n"/>
      <c r="J91" s="6" t="n"/>
      <c r="K91" s="8">
        <f>IF($A91="","",IFERROR(H91+I91,0))</f>
        <v/>
      </c>
      <c r="L91" s="9" t="n"/>
      <c r="M91" s="10">
        <f>IF($A91="","",IFERROR(VLOOKUP(Q91,'Stammdaten'!$A$5:$B$7,2,FALSE),0.19))</f>
        <v/>
      </c>
      <c r="N91" s="11">
        <f>IF($A91="","",IFERROR(L91/(1+M91),0))</f>
        <v/>
      </c>
      <c r="O91" s="11">
        <f>IF($A91="","",IFERROR(L91-N91,0))</f>
        <v/>
      </c>
      <c r="P91" s="9" t="n"/>
      <c r="Q91" s="12" t="n"/>
      <c r="R91" s="10">
        <f>IF($A91="","",IF(Q91="Geschäftliche Bewirtung",0.7,IF(Q91="Betriebliche Veranstaltung",1,0)))</f>
        <v/>
      </c>
      <c r="S91" s="11">
        <f>IF($A91="","",IFERROR(N91*R91,0))</f>
        <v/>
      </c>
      <c r="T91" s="11">
        <f>IF($A91="","",IF(AND(V91="Ja",W91="Ja"),O91,0))</f>
        <v/>
      </c>
      <c r="U91" s="12" t="n"/>
      <c r="V91" s="12" t="n"/>
      <c r="W91" s="12" t="n"/>
      <c r="X91" s="6" t="n"/>
    </row>
    <row r="92" ht="34" customHeight="1">
      <c r="A92" s="4" t="n"/>
      <c r="B92" s="5" t="n"/>
      <c r="C92" s="5" t="n"/>
      <c r="D92" s="4" t="n"/>
      <c r="E92" s="4" t="n"/>
      <c r="F92" s="6" t="n"/>
      <c r="G92" s="4" t="n"/>
      <c r="H92" s="7" t="n"/>
      <c r="I92" s="7" t="n"/>
      <c r="J92" s="6" t="n"/>
      <c r="K92" s="13">
        <f>IF($A92="","",IFERROR(H92+I92,0))</f>
        <v/>
      </c>
      <c r="L92" s="9" t="n"/>
      <c r="M92" s="14">
        <f>IF($A92="","",IFERROR(VLOOKUP(Q92,'Stammdaten'!$A$5:$B$7,2,FALSE),0.19))</f>
        <v/>
      </c>
      <c r="N92" s="15">
        <f>IF($A92="","",IFERROR(L92/(1+M92),0))</f>
        <v/>
      </c>
      <c r="O92" s="15">
        <f>IF($A92="","",IFERROR(L92-N92,0))</f>
        <v/>
      </c>
      <c r="P92" s="9" t="n"/>
      <c r="Q92" s="12" t="n"/>
      <c r="R92" s="14">
        <f>IF($A92="","",IF(Q92="Geschäftliche Bewirtung",0.7,IF(Q92="Betriebliche Veranstaltung",1,0)))</f>
        <v/>
      </c>
      <c r="S92" s="15">
        <f>IF($A92="","",IFERROR(N92*R92,0))</f>
        <v/>
      </c>
      <c r="T92" s="15">
        <f>IF($A92="","",IF(AND(V92="Ja",W92="Ja"),O92,0))</f>
        <v/>
      </c>
      <c r="U92" s="12" t="n"/>
      <c r="V92" s="12" t="n"/>
      <c r="W92" s="12" t="n"/>
      <c r="X92" s="6" t="n"/>
    </row>
    <row r="93" ht="34" customHeight="1">
      <c r="A93" s="4" t="n"/>
      <c r="B93" s="5" t="n"/>
      <c r="C93" s="5" t="n"/>
      <c r="D93" s="4" t="n"/>
      <c r="E93" s="4" t="n"/>
      <c r="F93" s="6" t="n"/>
      <c r="G93" s="4" t="n"/>
      <c r="H93" s="7" t="n"/>
      <c r="I93" s="7" t="n"/>
      <c r="J93" s="6" t="n"/>
      <c r="K93" s="8">
        <f>IF($A93="","",IFERROR(H93+I93,0))</f>
        <v/>
      </c>
      <c r="L93" s="9" t="n"/>
      <c r="M93" s="10">
        <f>IF($A93="","",IFERROR(VLOOKUP(Q93,'Stammdaten'!$A$5:$B$7,2,FALSE),0.19))</f>
        <v/>
      </c>
      <c r="N93" s="11">
        <f>IF($A93="","",IFERROR(L93/(1+M93),0))</f>
        <v/>
      </c>
      <c r="O93" s="11">
        <f>IF($A93="","",IFERROR(L93-N93,0))</f>
        <v/>
      </c>
      <c r="P93" s="9" t="n"/>
      <c r="Q93" s="12" t="n"/>
      <c r="R93" s="10">
        <f>IF($A93="","",IF(Q93="Geschäftliche Bewirtung",0.7,IF(Q93="Betriebliche Veranstaltung",1,0)))</f>
        <v/>
      </c>
      <c r="S93" s="11">
        <f>IF($A93="","",IFERROR(N93*R93,0))</f>
        <v/>
      </c>
      <c r="T93" s="11">
        <f>IF($A93="","",IF(AND(V93="Ja",W93="Ja"),O93,0))</f>
        <v/>
      </c>
      <c r="U93" s="12" t="n"/>
      <c r="V93" s="12" t="n"/>
      <c r="W93" s="12" t="n"/>
      <c r="X93" s="6" t="n"/>
    </row>
    <row r="94" ht="34" customHeight="1">
      <c r="A94" s="4" t="n"/>
      <c r="B94" s="5" t="n"/>
      <c r="C94" s="5" t="n"/>
      <c r="D94" s="4" t="n"/>
      <c r="E94" s="4" t="n"/>
      <c r="F94" s="6" t="n"/>
      <c r="G94" s="4" t="n"/>
      <c r="H94" s="7" t="n"/>
      <c r="I94" s="7" t="n"/>
      <c r="J94" s="6" t="n"/>
      <c r="K94" s="13">
        <f>IF($A94="","",IFERROR(H94+I94,0))</f>
        <v/>
      </c>
      <c r="L94" s="9" t="n"/>
      <c r="M94" s="14">
        <f>IF($A94="","",IFERROR(VLOOKUP(Q94,'Stammdaten'!$A$5:$B$7,2,FALSE),0.19))</f>
        <v/>
      </c>
      <c r="N94" s="15">
        <f>IF($A94="","",IFERROR(L94/(1+M94),0))</f>
        <v/>
      </c>
      <c r="O94" s="15">
        <f>IF($A94="","",IFERROR(L94-N94,0))</f>
        <v/>
      </c>
      <c r="P94" s="9" t="n"/>
      <c r="Q94" s="12" t="n"/>
      <c r="R94" s="14">
        <f>IF($A94="","",IF(Q94="Geschäftliche Bewirtung",0.7,IF(Q94="Betriebliche Veranstaltung",1,0)))</f>
        <v/>
      </c>
      <c r="S94" s="15">
        <f>IF($A94="","",IFERROR(N94*R94,0))</f>
        <v/>
      </c>
      <c r="T94" s="15">
        <f>IF($A94="","",IF(AND(V94="Ja",W94="Ja"),O94,0))</f>
        <v/>
      </c>
      <c r="U94" s="12" t="n"/>
      <c r="V94" s="12" t="n"/>
      <c r="W94" s="12" t="n"/>
      <c r="X94" s="6" t="n"/>
    </row>
    <row r="95" ht="34" customHeight="1">
      <c r="A95" s="4" t="n"/>
      <c r="B95" s="5" t="n"/>
      <c r="C95" s="5" t="n"/>
      <c r="D95" s="4" t="n"/>
      <c r="E95" s="4" t="n"/>
      <c r="F95" s="6" t="n"/>
      <c r="G95" s="4" t="n"/>
      <c r="H95" s="7" t="n"/>
      <c r="I95" s="7" t="n"/>
      <c r="J95" s="6" t="n"/>
      <c r="K95" s="8">
        <f>IF($A95="","",IFERROR(H95+I95,0))</f>
        <v/>
      </c>
      <c r="L95" s="9" t="n"/>
      <c r="M95" s="10">
        <f>IF($A95="","",IFERROR(VLOOKUP(Q95,'Stammdaten'!$A$5:$B$7,2,FALSE),0.19))</f>
        <v/>
      </c>
      <c r="N95" s="11">
        <f>IF($A95="","",IFERROR(L95/(1+M95),0))</f>
        <v/>
      </c>
      <c r="O95" s="11">
        <f>IF($A95="","",IFERROR(L95-N95,0))</f>
        <v/>
      </c>
      <c r="P95" s="9" t="n"/>
      <c r="Q95" s="12" t="n"/>
      <c r="R95" s="10">
        <f>IF($A95="","",IF(Q95="Geschäftliche Bewirtung",0.7,IF(Q95="Betriebliche Veranstaltung",1,0)))</f>
        <v/>
      </c>
      <c r="S95" s="11">
        <f>IF($A95="","",IFERROR(N95*R95,0))</f>
        <v/>
      </c>
      <c r="T95" s="11">
        <f>IF($A95="","",IF(AND(V95="Ja",W95="Ja"),O95,0))</f>
        <v/>
      </c>
      <c r="U95" s="12" t="n"/>
      <c r="V95" s="12" t="n"/>
      <c r="W95" s="12" t="n"/>
      <c r="X95" s="6" t="n"/>
    </row>
    <row r="96" ht="34" customHeight="1">
      <c r="A96" s="4" t="n"/>
      <c r="B96" s="5" t="n"/>
      <c r="C96" s="5" t="n"/>
      <c r="D96" s="4" t="n"/>
      <c r="E96" s="4" t="n"/>
      <c r="F96" s="6" t="n"/>
      <c r="G96" s="4" t="n"/>
      <c r="H96" s="7" t="n"/>
      <c r="I96" s="7" t="n"/>
      <c r="J96" s="6" t="n"/>
      <c r="K96" s="13">
        <f>IF($A96="","",IFERROR(H96+I96,0))</f>
        <v/>
      </c>
      <c r="L96" s="9" t="n"/>
      <c r="M96" s="14">
        <f>IF($A96="","",IFERROR(VLOOKUP(Q96,'Stammdaten'!$A$5:$B$7,2,FALSE),0.19))</f>
        <v/>
      </c>
      <c r="N96" s="15">
        <f>IF($A96="","",IFERROR(L96/(1+M96),0))</f>
        <v/>
      </c>
      <c r="O96" s="15">
        <f>IF($A96="","",IFERROR(L96-N96,0))</f>
        <v/>
      </c>
      <c r="P96" s="9" t="n"/>
      <c r="Q96" s="12" t="n"/>
      <c r="R96" s="14">
        <f>IF($A96="","",IF(Q96="Geschäftliche Bewirtung",0.7,IF(Q96="Betriebliche Veranstaltung",1,0)))</f>
        <v/>
      </c>
      <c r="S96" s="15">
        <f>IF($A96="","",IFERROR(N96*R96,0))</f>
        <v/>
      </c>
      <c r="T96" s="15">
        <f>IF($A96="","",IF(AND(V96="Ja",W96="Ja"),O96,0))</f>
        <v/>
      </c>
      <c r="U96" s="12" t="n"/>
      <c r="V96" s="12" t="n"/>
      <c r="W96" s="12" t="n"/>
      <c r="X96" s="6" t="n"/>
    </row>
    <row r="97" ht="34" customHeight="1">
      <c r="A97" s="4" t="n"/>
      <c r="B97" s="5" t="n"/>
      <c r="C97" s="5" t="n"/>
      <c r="D97" s="4" t="n"/>
      <c r="E97" s="4" t="n"/>
      <c r="F97" s="6" t="n"/>
      <c r="G97" s="4" t="n"/>
      <c r="H97" s="7" t="n"/>
      <c r="I97" s="7" t="n"/>
      <c r="J97" s="6" t="n"/>
      <c r="K97" s="8">
        <f>IF($A97="","",IFERROR(H97+I97,0))</f>
        <v/>
      </c>
      <c r="L97" s="9" t="n"/>
      <c r="M97" s="10">
        <f>IF($A97="","",IFERROR(VLOOKUP(Q97,'Stammdaten'!$A$5:$B$7,2,FALSE),0.19))</f>
        <v/>
      </c>
      <c r="N97" s="11">
        <f>IF($A97="","",IFERROR(L97/(1+M97),0))</f>
        <v/>
      </c>
      <c r="O97" s="11">
        <f>IF($A97="","",IFERROR(L97-N97,0))</f>
        <v/>
      </c>
      <c r="P97" s="9" t="n"/>
      <c r="Q97" s="12" t="n"/>
      <c r="R97" s="10">
        <f>IF($A97="","",IF(Q97="Geschäftliche Bewirtung",0.7,IF(Q97="Betriebliche Veranstaltung",1,0)))</f>
        <v/>
      </c>
      <c r="S97" s="11">
        <f>IF($A97="","",IFERROR(N97*R97,0))</f>
        <v/>
      </c>
      <c r="T97" s="11">
        <f>IF($A97="","",IF(AND(V97="Ja",W97="Ja"),O97,0))</f>
        <v/>
      </c>
      <c r="U97" s="12" t="n"/>
      <c r="V97" s="12" t="n"/>
      <c r="W97" s="12" t="n"/>
      <c r="X97" s="6" t="n"/>
    </row>
    <row r="98" ht="34" customHeight="1">
      <c r="A98" s="4" t="n"/>
      <c r="B98" s="5" t="n"/>
      <c r="C98" s="5" t="n"/>
      <c r="D98" s="4" t="n"/>
      <c r="E98" s="4" t="n"/>
      <c r="F98" s="6" t="n"/>
      <c r="G98" s="4" t="n"/>
      <c r="H98" s="7" t="n"/>
      <c r="I98" s="7" t="n"/>
      <c r="J98" s="6" t="n"/>
      <c r="K98" s="13">
        <f>IF($A98="","",IFERROR(H98+I98,0))</f>
        <v/>
      </c>
      <c r="L98" s="9" t="n"/>
      <c r="M98" s="14">
        <f>IF($A98="","",IFERROR(VLOOKUP(Q98,'Stammdaten'!$A$5:$B$7,2,FALSE),0.19))</f>
        <v/>
      </c>
      <c r="N98" s="15">
        <f>IF($A98="","",IFERROR(L98/(1+M98),0))</f>
        <v/>
      </c>
      <c r="O98" s="15">
        <f>IF($A98="","",IFERROR(L98-N98,0))</f>
        <v/>
      </c>
      <c r="P98" s="9" t="n"/>
      <c r="Q98" s="12" t="n"/>
      <c r="R98" s="14">
        <f>IF($A98="","",IF(Q98="Geschäftliche Bewirtung",0.7,IF(Q98="Betriebliche Veranstaltung",1,0)))</f>
        <v/>
      </c>
      <c r="S98" s="15">
        <f>IF($A98="","",IFERROR(N98*R98,0))</f>
        <v/>
      </c>
      <c r="T98" s="15">
        <f>IF($A98="","",IF(AND(V98="Ja",W98="Ja"),O98,0))</f>
        <v/>
      </c>
      <c r="U98" s="12" t="n"/>
      <c r="V98" s="12" t="n"/>
      <c r="W98" s="12" t="n"/>
      <c r="X98" s="6" t="n"/>
    </row>
    <row r="99" ht="34" customHeight="1">
      <c r="A99" s="4" t="n"/>
      <c r="B99" s="5" t="n"/>
      <c r="C99" s="5" t="n"/>
      <c r="D99" s="4" t="n"/>
      <c r="E99" s="4" t="n"/>
      <c r="F99" s="6" t="n"/>
      <c r="G99" s="4" t="n"/>
      <c r="H99" s="7" t="n"/>
      <c r="I99" s="7" t="n"/>
      <c r="J99" s="6" t="n"/>
      <c r="K99" s="8">
        <f>IF($A99="","",IFERROR(H99+I99,0))</f>
        <v/>
      </c>
      <c r="L99" s="9" t="n"/>
      <c r="M99" s="10">
        <f>IF($A99="","",IFERROR(VLOOKUP(Q99,'Stammdaten'!$A$5:$B$7,2,FALSE),0.19))</f>
        <v/>
      </c>
      <c r="N99" s="11">
        <f>IF($A99="","",IFERROR(L99/(1+M99),0))</f>
        <v/>
      </c>
      <c r="O99" s="11">
        <f>IF($A99="","",IFERROR(L99-N99,0))</f>
        <v/>
      </c>
      <c r="P99" s="9" t="n"/>
      <c r="Q99" s="12" t="n"/>
      <c r="R99" s="10">
        <f>IF($A99="","",IF(Q99="Geschäftliche Bewirtung",0.7,IF(Q99="Betriebliche Veranstaltung",1,0)))</f>
        <v/>
      </c>
      <c r="S99" s="11">
        <f>IF($A99="","",IFERROR(N99*R99,0))</f>
        <v/>
      </c>
      <c r="T99" s="11">
        <f>IF($A99="","",IF(AND(V99="Ja",W99="Ja"),O99,0))</f>
        <v/>
      </c>
      <c r="U99" s="12" t="n"/>
      <c r="V99" s="12" t="n"/>
      <c r="W99" s="12" t="n"/>
      <c r="X99" s="6" t="n"/>
    </row>
    <row r="100" ht="34" customHeight="1">
      <c r="A100" s="4" t="n"/>
      <c r="B100" s="5" t="n"/>
      <c r="C100" s="5" t="n"/>
      <c r="D100" s="4" t="n"/>
      <c r="E100" s="4" t="n"/>
      <c r="F100" s="6" t="n"/>
      <c r="G100" s="4" t="n"/>
      <c r="H100" s="7" t="n"/>
      <c r="I100" s="7" t="n"/>
      <c r="J100" s="6" t="n"/>
      <c r="K100" s="13">
        <f>IF($A100="","",IFERROR(H100+I100,0))</f>
        <v/>
      </c>
      <c r="L100" s="9" t="n"/>
      <c r="M100" s="14">
        <f>IF($A100="","",IFERROR(VLOOKUP(Q100,'Stammdaten'!$A$5:$B$7,2,FALSE),0.19))</f>
        <v/>
      </c>
      <c r="N100" s="15">
        <f>IF($A100="","",IFERROR(L100/(1+M100),0))</f>
        <v/>
      </c>
      <c r="O100" s="15">
        <f>IF($A100="","",IFERROR(L100-N100,0))</f>
        <v/>
      </c>
      <c r="P100" s="9" t="n"/>
      <c r="Q100" s="12" t="n"/>
      <c r="R100" s="14">
        <f>IF($A100="","",IF(Q100="Geschäftliche Bewirtung",0.7,IF(Q100="Betriebliche Veranstaltung",1,0)))</f>
        <v/>
      </c>
      <c r="S100" s="15">
        <f>IF($A100="","",IFERROR(N100*R100,0))</f>
        <v/>
      </c>
      <c r="T100" s="15">
        <f>IF($A100="","",IF(AND(V100="Ja",W100="Ja"),O100,0))</f>
        <v/>
      </c>
      <c r="U100" s="12" t="n"/>
      <c r="V100" s="12" t="n"/>
      <c r="W100" s="12" t="n"/>
      <c r="X100" s="6" t="n"/>
    </row>
    <row r="101" ht="34" customHeight="1">
      <c r="A101" s="4" t="n"/>
      <c r="B101" s="5" t="n"/>
      <c r="C101" s="5" t="n"/>
      <c r="D101" s="4" t="n"/>
      <c r="E101" s="4" t="n"/>
      <c r="F101" s="6" t="n"/>
      <c r="G101" s="4" t="n"/>
      <c r="H101" s="7" t="n"/>
      <c r="I101" s="7" t="n"/>
      <c r="J101" s="6" t="n"/>
      <c r="K101" s="8">
        <f>IF($A101="","",IFERROR(H101+I101,0))</f>
        <v/>
      </c>
      <c r="L101" s="9" t="n"/>
      <c r="M101" s="10">
        <f>IF($A101="","",IFERROR(VLOOKUP(Q101,'Stammdaten'!$A$5:$B$7,2,FALSE),0.19))</f>
        <v/>
      </c>
      <c r="N101" s="11">
        <f>IF($A101="","",IFERROR(L101/(1+M101),0))</f>
        <v/>
      </c>
      <c r="O101" s="11">
        <f>IF($A101="","",IFERROR(L101-N101,0))</f>
        <v/>
      </c>
      <c r="P101" s="9" t="n"/>
      <c r="Q101" s="12" t="n"/>
      <c r="R101" s="10">
        <f>IF($A101="","",IF(Q101="Geschäftliche Bewirtung",0.7,IF(Q101="Betriebliche Veranstaltung",1,0)))</f>
        <v/>
      </c>
      <c r="S101" s="11">
        <f>IF($A101="","",IFERROR(N101*R101,0))</f>
        <v/>
      </c>
      <c r="T101" s="11">
        <f>IF($A101="","",IF(AND(V101="Ja",W101="Ja"),O101,0))</f>
        <v/>
      </c>
      <c r="U101" s="12" t="n"/>
      <c r="V101" s="12" t="n"/>
      <c r="W101" s="12" t="n"/>
      <c r="X101" s="6" t="n"/>
    </row>
    <row r="102" ht="34" customHeight="1">
      <c r="A102" s="4" t="n"/>
      <c r="B102" s="5" t="n"/>
      <c r="C102" s="5" t="n"/>
      <c r="D102" s="4" t="n"/>
      <c r="E102" s="4" t="n"/>
      <c r="F102" s="6" t="n"/>
      <c r="G102" s="4" t="n"/>
      <c r="H102" s="7" t="n"/>
      <c r="I102" s="7" t="n"/>
      <c r="J102" s="6" t="n"/>
      <c r="K102" s="13">
        <f>IF($A102="","",IFERROR(H102+I102,0))</f>
        <v/>
      </c>
      <c r="L102" s="9" t="n"/>
      <c r="M102" s="14">
        <f>IF($A102="","",IFERROR(VLOOKUP(Q102,'Stammdaten'!$A$5:$B$7,2,FALSE),0.19))</f>
        <v/>
      </c>
      <c r="N102" s="15">
        <f>IF($A102="","",IFERROR(L102/(1+M102),0))</f>
        <v/>
      </c>
      <c r="O102" s="15">
        <f>IF($A102="","",IFERROR(L102-N102,0))</f>
        <v/>
      </c>
      <c r="P102" s="9" t="n"/>
      <c r="Q102" s="12" t="n"/>
      <c r="R102" s="14">
        <f>IF($A102="","",IF(Q102="Geschäftliche Bewirtung",0.7,IF(Q102="Betriebliche Veranstaltung",1,0)))</f>
        <v/>
      </c>
      <c r="S102" s="15">
        <f>IF($A102="","",IFERROR(N102*R102,0))</f>
        <v/>
      </c>
      <c r="T102" s="15">
        <f>IF($A102="","",IF(AND(V102="Ja",W102="Ja"),O102,0))</f>
        <v/>
      </c>
      <c r="U102" s="12" t="n"/>
      <c r="V102" s="12" t="n"/>
      <c r="W102" s="12" t="n"/>
      <c r="X102" s="6" t="n"/>
    </row>
    <row r="103" ht="34" customHeight="1">
      <c r="A103" s="4" t="n"/>
      <c r="B103" s="5" t="n"/>
      <c r="C103" s="5" t="n"/>
      <c r="D103" s="4" t="n"/>
      <c r="E103" s="4" t="n"/>
      <c r="F103" s="6" t="n"/>
      <c r="G103" s="4" t="n"/>
      <c r="H103" s="7" t="n"/>
      <c r="I103" s="7" t="n"/>
      <c r="J103" s="6" t="n"/>
      <c r="K103" s="8">
        <f>IF($A103="","",IFERROR(H103+I103,0))</f>
        <v/>
      </c>
      <c r="L103" s="9" t="n"/>
      <c r="M103" s="10">
        <f>IF($A103="","",IFERROR(VLOOKUP(Q103,'Stammdaten'!$A$5:$B$7,2,FALSE),0.19))</f>
        <v/>
      </c>
      <c r="N103" s="11">
        <f>IF($A103="","",IFERROR(L103/(1+M103),0))</f>
        <v/>
      </c>
      <c r="O103" s="11">
        <f>IF($A103="","",IFERROR(L103-N103,0))</f>
        <v/>
      </c>
      <c r="P103" s="9" t="n"/>
      <c r="Q103" s="12" t="n"/>
      <c r="R103" s="10">
        <f>IF($A103="","",IF(Q103="Geschäftliche Bewirtung",0.7,IF(Q103="Betriebliche Veranstaltung",1,0)))</f>
        <v/>
      </c>
      <c r="S103" s="11">
        <f>IF($A103="","",IFERROR(N103*R103,0))</f>
        <v/>
      </c>
      <c r="T103" s="11">
        <f>IF($A103="","",IF(AND(V103="Ja",W103="Ja"),O103,0))</f>
        <v/>
      </c>
      <c r="U103" s="12" t="n"/>
      <c r="V103" s="12" t="n"/>
      <c r="W103" s="12" t="n"/>
      <c r="X103" s="6" t="n"/>
    </row>
    <row r="104" ht="34" customHeight="1">
      <c r="A104" s="4" t="n"/>
      <c r="B104" s="5" t="n"/>
      <c r="C104" s="5" t="n"/>
      <c r="D104" s="4" t="n"/>
      <c r="E104" s="4" t="n"/>
      <c r="F104" s="6" t="n"/>
      <c r="G104" s="4" t="n"/>
      <c r="H104" s="7" t="n"/>
      <c r="I104" s="7" t="n"/>
      <c r="J104" s="6" t="n"/>
      <c r="K104" s="13">
        <f>IF($A104="","",IFERROR(H104+I104,0))</f>
        <v/>
      </c>
      <c r="L104" s="9" t="n"/>
      <c r="M104" s="14">
        <f>IF($A104="","",IFERROR(VLOOKUP(Q104,'Stammdaten'!$A$5:$B$7,2,FALSE),0.19))</f>
        <v/>
      </c>
      <c r="N104" s="15">
        <f>IF($A104="","",IFERROR(L104/(1+M104),0))</f>
        <v/>
      </c>
      <c r="O104" s="15">
        <f>IF($A104="","",IFERROR(L104-N104,0))</f>
        <v/>
      </c>
      <c r="P104" s="9" t="n"/>
      <c r="Q104" s="12" t="n"/>
      <c r="R104" s="14">
        <f>IF($A104="","",IF(Q104="Geschäftliche Bewirtung",0.7,IF(Q104="Betriebliche Veranstaltung",1,0)))</f>
        <v/>
      </c>
      <c r="S104" s="15">
        <f>IF($A104="","",IFERROR(N104*R104,0))</f>
        <v/>
      </c>
      <c r="T104" s="15">
        <f>IF($A104="","",IF(AND(V104="Ja",W104="Ja"),O104,0))</f>
        <v/>
      </c>
      <c r="U104" s="12" t="n"/>
      <c r="V104" s="12" t="n"/>
      <c r="W104" s="12" t="n"/>
      <c r="X104" s="6" t="n"/>
    </row>
  </sheetData>
  <mergeCells count="1">
    <mergeCell ref="A1:X1"/>
  </mergeCells>
  <conditionalFormatting sqref="F5:F104">
    <cfRule type="expression" priority="1" dxfId="0" stopIfTrue="1">
      <formula>AND($A5&lt;&gt;"",$F5="")</formula>
    </cfRule>
  </conditionalFormatting>
  <conditionalFormatting sqref="H5:I104">
    <cfRule type="expression" priority="2" dxfId="0" stopIfTrue="1">
      <formula>AND($A5&lt;&gt;"",$H5+$I5=0)</formula>
    </cfRule>
  </conditionalFormatting>
  <conditionalFormatting sqref="V5:V104">
    <cfRule type="expression" priority="3" dxfId="0" stopIfTrue="1">
      <formula>AND($A5&lt;&gt;"",$V5&lt;&gt;"Ja")</formula>
    </cfRule>
  </conditionalFormatting>
  <conditionalFormatting sqref="W5:W104">
    <cfRule type="expression" priority="4" dxfId="1" stopIfTrue="1">
      <formula>AND($A5&lt;&gt;"",$W5&lt;&gt;"Ja")</formula>
    </cfRule>
  </conditionalFormatting>
  <dataValidations count="9">
    <dataValidation sqref="B5:C104" showErrorMessage="1" showInputMessage="1" allowBlank="1" type="date" operator="between">
      <formula1>DATE(2000,1,1)</formula1>
      <formula2>DATE(2100,12,31)</formula2>
    </dataValidation>
    <dataValidation sqref="H5:I104" showErrorMessage="1" showInputMessage="1" allowBlank="1" type="whole" operator="between">
      <formula1>0</formula1>
      <formula2>10000</formula2>
    </dataValidation>
    <dataValidation sqref="L5:L104 P5:P104" showErrorMessage="1" showInputMessage="1" allowBlank="1" type="decimal" operator="greaterThanOrEqual">
      <formula1>0</formula1>
    </dataValidation>
    <dataValidation sqref="E5:E104" showErrorMessage="1" showInputMessage="1" allowBlank="1" type="list">
      <formula1>'Stammdaten'!$K$5:$K$13</formula1>
    </dataValidation>
    <dataValidation sqref="F5:F104" showErrorMessage="1" showInputMessage="1" allowBlank="1" type="list">
      <formula1>'Stammdaten'!$M$5:$M$13</formula1>
    </dataValidation>
    <dataValidation sqref="Q5:Q104" showErrorMessage="1" showInputMessage="1" allowBlank="1" type="list">
      <formula1>'Stammdaten'!$A$5:$A$7</formula1>
    </dataValidation>
    <dataValidation sqref="U5:U104" showErrorMessage="1" showInputMessage="1" allowBlank="1" type="list">
      <formula1>'Stammdaten'!$G$5:$G$7</formula1>
    </dataValidation>
    <dataValidation sqref="V5:V104" showErrorMessage="1" showInputMessage="1" allowBlank="1" type="list">
      <formula1>'Stammdaten'!$I$5:$I$6</formula1>
    </dataValidation>
    <dataValidation sqref="W5:W104" showErrorMessage="1" showInputMessage="1" allowBlank="1" type="list">
      <formula1>'Stammdaten'!$I$5:$I$6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hidden="1" width="14" customWidth="1" min="3" max="3"/>
    <col width="16" customWidth="1" min="4" max="4"/>
    <col width="28" customWidth="1" min="5" max="5"/>
    <col width="16" customWidth="1" min="6" max="6"/>
    <col width="4" customWidth="1" min="7" max="7"/>
    <col width="14" customWidth="1" min="8" max="8"/>
    <col width="14" customWidth="1" min="9" max="9"/>
    <col width="14" customWidth="1" min="10" max="10"/>
  </cols>
  <sheetData>
    <row r="1" ht="28" customHeight="1">
      <c r="A1" s="16" t="inlineStr">
        <is>
          <t>Auswertung Bewirtungsbelege 2026</t>
        </is>
      </c>
    </row>
    <row r="2">
      <c r="A2" s="2" t="inlineStr">
        <is>
          <t>Die Kennzahlen und Diagramme beziehen sich auf den vollständigen Erfassungsbereich bis Zeile 104.</t>
        </is>
      </c>
    </row>
    <row r="3">
      <c r="A3" s="17" t="inlineStr">
        <is>
          <t>Kennzahl</t>
        </is>
      </c>
      <c r="B3" s="17" t="inlineStr">
        <is>
          <t>Wert</t>
        </is>
      </c>
    </row>
    <row r="4">
      <c r="A4" s="18" t="inlineStr">
        <is>
          <t>Gesamtbruttobetrag</t>
        </is>
      </c>
      <c r="B4" s="19">
        <f>SUM('Bewirtungsbelege'!$L$5:$L$104)</f>
        <v/>
      </c>
    </row>
    <row r="5">
      <c r="A5" s="20" t="inlineStr">
        <is>
          <t>Gesamtnettobetrag</t>
        </is>
      </c>
      <c r="B5" s="19">
        <f>SUM('Bewirtungsbelege'!$N$5:$N$104)</f>
        <v/>
      </c>
    </row>
    <row r="6">
      <c r="A6" s="18" t="inlineStr">
        <is>
          <t>Gesamte Umsatzsteuer</t>
        </is>
      </c>
      <c r="B6" s="19">
        <f>SUM('Bewirtungsbelege'!$O$5:$O$104)</f>
        <v/>
      </c>
    </row>
    <row r="7">
      <c r="A7" s="20" t="inlineStr">
        <is>
          <t>Abziehbarer Betriebsaufwand</t>
        </is>
      </c>
      <c r="B7" s="19">
        <f>SUM('Bewirtungsbelege'!$S$5:$S$104)</f>
        <v/>
      </c>
    </row>
    <row r="8">
      <c r="A8" s="18" t="inlineStr">
        <is>
          <t>Abziehbare Vorsteuer</t>
        </is>
      </c>
      <c r="B8" s="19">
        <f>SUM('Bewirtungsbelege'!$T$5:$T$104)</f>
        <v/>
      </c>
    </row>
    <row r="9">
      <c r="A9" s="20" t="inlineStr">
        <is>
          <t>Durchschnittlicher Bruttobetrag</t>
        </is>
      </c>
      <c r="B9" s="19">
        <f>IFERROR(AVERAGE('Bewirtungsbelege'!$L$5:$L$104),0)</f>
        <v/>
      </c>
    </row>
    <row r="10">
      <c r="A10" s="18" t="inlineStr">
        <is>
          <t>Anzahl vollständiger Belege</t>
        </is>
      </c>
      <c r="B10" s="21">
        <f>COUNTIF('Bewirtungsbelege'!$V$5:$V$104,"Ja")</f>
        <v/>
      </c>
    </row>
    <row r="11">
      <c r="A11" s="20" t="inlineStr">
        <is>
          <t>Anteil vollständiger Belege</t>
        </is>
      </c>
      <c r="B11" s="22">
        <f>IFERROR(B10/COUNTA('Bewirtungsbelege'!$A$5:$A$104),0)</f>
        <v/>
      </c>
    </row>
    <row r="12">
      <c r="A12" s="18" t="inlineStr">
        <is>
          <t>Unvollständige Belege</t>
        </is>
      </c>
      <c r="B12" s="23">
        <f>COUNTIF('Bewirtungsbelege'!$V$5:$V$104,"Nein")</f>
        <v/>
      </c>
    </row>
    <row r="14">
      <c r="A14" s="17" t="inlineStr">
        <is>
          <t>Monat</t>
        </is>
      </c>
      <c r="B14" s="17" t="inlineStr">
        <is>
          <t>Bruttobetrag</t>
        </is>
      </c>
      <c r="C14" s="17" t="inlineStr">
        <is>
          <t>Monatsende</t>
        </is>
      </c>
      <c r="D14" s="17" t="inlineStr">
        <is>
          <t>Anzahl Belege</t>
        </is>
      </c>
      <c r="E14" s="17" t="inlineStr">
        <is>
          <t>Bewirtungsart</t>
        </is>
      </c>
      <c r="F14" s="17" t="inlineStr">
        <is>
          <t>Anzahl Belege</t>
        </is>
      </c>
    </row>
    <row r="15">
      <c r="A15" s="24" t="n">
        <v>46023</v>
      </c>
      <c r="B15" s="25">
        <f>SUMIFS('Bewirtungsbelege'!$L$5:$L$104,'Bewirtungsbelege'!$B$5:$B$104,"&gt;="&amp;$A15,'Bewirtungsbelege'!$B$5:$B$104,"&lt;="&amp;$C15)</f>
        <v/>
      </c>
      <c r="C15" s="26" t="n">
        <v>46053</v>
      </c>
      <c r="D15" s="27">
        <f>COUNTIFS('Bewirtungsbelege'!$B$5:$B$104,"&gt;="&amp;$A15,'Bewirtungsbelege'!$B$5:$B$104,"&lt;="&amp;$C15)</f>
        <v/>
      </c>
      <c r="E15" s="28" t="inlineStr">
        <is>
          <t>Geschäftliche Bewirtung</t>
        </is>
      </c>
      <c r="F15" s="27">
        <f>COUNTIF('Bewirtungsbelege'!$Q$5:$Q$104,E15)</f>
        <v/>
      </c>
    </row>
    <row r="16">
      <c r="A16" s="29" t="n">
        <v>46054</v>
      </c>
      <c r="B16" s="30">
        <f>SUMIFS('Bewirtungsbelege'!$L$5:$L$104,'Bewirtungsbelege'!$B$5:$B$104,"&gt;="&amp;$A16,'Bewirtungsbelege'!$B$5:$B$104,"&lt;="&amp;$C16)</f>
        <v/>
      </c>
      <c r="C16" s="31" t="n">
        <v>46081</v>
      </c>
      <c r="D16" s="32">
        <f>COUNTIFS('Bewirtungsbelege'!$B$5:$B$104,"&gt;="&amp;$A16,'Bewirtungsbelege'!$B$5:$B$104,"&lt;="&amp;$C16)</f>
        <v/>
      </c>
      <c r="E16" s="33" t="inlineStr">
        <is>
          <t>Betriebliche Veranstaltung</t>
        </is>
      </c>
      <c r="F16" s="32">
        <f>COUNTIF('Bewirtungsbelege'!$Q$5:$Q$104,E16)</f>
        <v/>
      </c>
    </row>
    <row r="17">
      <c r="A17" s="24" t="n">
        <v>46082</v>
      </c>
      <c r="B17" s="25">
        <f>SUMIFS('Bewirtungsbelege'!$L$5:$L$104,'Bewirtungsbelege'!$B$5:$B$104,"&gt;="&amp;$A17,'Bewirtungsbelege'!$B$5:$B$104,"&lt;="&amp;$C17)</f>
        <v/>
      </c>
      <c r="C17" s="26" t="n">
        <v>46112</v>
      </c>
      <c r="D17" s="27">
        <f>COUNTIFS('Bewirtungsbelege'!$B$5:$B$104,"&gt;="&amp;$A17,'Bewirtungsbelege'!$B$5:$B$104,"&lt;="&amp;$C17)</f>
        <v/>
      </c>
      <c r="E17" s="28" t="inlineStr">
        <is>
          <t>Privat</t>
        </is>
      </c>
      <c r="F17" s="27">
        <f>COUNTIF('Bewirtungsbelege'!$Q$5:$Q$104,E17)</f>
        <v/>
      </c>
    </row>
    <row r="18">
      <c r="A18" s="29" t="n">
        <v>46113</v>
      </c>
      <c r="B18" s="30">
        <f>SUMIFS('Bewirtungsbelege'!$L$5:$L$104,'Bewirtungsbelege'!$B$5:$B$104,"&gt;="&amp;$A18,'Bewirtungsbelege'!$B$5:$B$104,"&lt;="&amp;$C18)</f>
        <v/>
      </c>
      <c r="C18" s="31" t="n">
        <v>46142</v>
      </c>
      <c r="D18" s="32">
        <f>COUNTIFS('Bewirtungsbelege'!$B$5:$B$104,"&gt;="&amp;$A18,'Bewirtungsbelege'!$B$5:$B$104,"&lt;="&amp;$C18)</f>
        <v/>
      </c>
    </row>
    <row r="19">
      <c r="A19" s="24" t="n">
        <v>46143</v>
      </c>
      <c r="B19" s="25">
        <f>SUMIFS('Bewirtungsbelege'!$L$5:$L$104,'Bewirtungsbelege'!$B$5:$B$104,"&gt;="&amp;$A19,'Bewirtungsbelege'!$B$5:$B$104,"&lt;="&amp;$C19)</f>
        <v/>
      </c>
      <c r="C19" s="26" t="n">
        <v>46173</v>
      </c>
      <c r="D19" s="27">
        <f>COUNTIFS('Bewirtungsbelege'!$B$5:$B$104,"&gt;="&amp;$A19,'Bewirtungsbelege'!$B$5:$B$104,"&lt;="&amp;$C19)</f>
        <v/>
      </c>
    </row>
    <row r="20">
      <c r="A20" s="29" t="n">
        <v>46174</v>
      </c>
      <c r="B20" s="30">
        <f>SUMIFS('Bewirtungsbelege'!$L$5:$L$104,'Bewirtungsbelege'!$B$5:$B$104,"&gt;="&amp;$A20,'Bewirtungsbelege'!$B$5:$B$104,"&lt;="&amp;$C20)</f>
        <v/>
      </c>
      <c r="C20" s="31" t="n">
        <v>46203</v>
      </c>
      <c r="D20" s="32">
        <f>COUNTIFS('Bewirtungsbelege'!$B$5:$B$104,"&gt;="&amp;$A20,'Bewirtungsbelege'!$B$5:$B$104,"&lt;="&amp;$C20)</f>
        <v/>
      </c>
    </row>
    <row r="21">
      <c r="A21" s="24" t="n">
        <v>46204</v>
      </c>
      <c r="B21" s="25">
        <f>SUMIFS('Bewirtungsbelege'!$L$5:$L$104,'Bewirtungsbelege'!$B$5:$B$104,"&gt;="&amp;$A21,'Bewirtungsbelege'!$B$5:$B$104,"&lt;="&amp;$C21)</f>
        <v/>
      </c>
      <c r="C21" s="26" t="n">
        <v>46234</v>
      </c>
      <c r="D21" s="27">
        <f>COUNTIFS('Bewirtungsbelege'!$B$5:$B$104,"&gt;="&amp;$A21,'Bewirtungsbelege'!$B$5:$B$104,"&lt;="&amp;$C21)</f>
        <v/>
      </c>
    </row>
    <row r="22">
      <c r="A22" s="29" t="n">
        <v>46235</v>
      </c>
      <c r="B22" s="30">
        <f>SUMIFS('Bewirtungsbelege'!$L$5:$L$104,'Bewirtungsbelege'!$B$5:$B$104,"&gt;="&amp;$A22,'Bewirtungsbelege'!$B$5:$B$104,"&lt;="&amp;$C22)</f>
        <v/>
      </c>
      <c r="C22" s="31" t="n">
        <v>46265</v>
      </c>
      <c r="D22" s="32">
        <f>COUNTIFS('Bewirtungsbelege'!$B$5:$B$104,"&gt;="&amp;$A22,'Bewirtungsbelege'!$B$5:$B$104,"&lt;="&amp;$C22)</f>
        <v/>
      </c>
    </row>
    <row r="23">
      <c r="A23" s="24" t="n">
        <v>46266</v>
      </c>
      <c r="B23" s="25">
        <f>SUMIFS('Bewirtungsbelege'!$L$5:$L$104,'Bewirtungsbelege'!$B$5:$B$104,"&gt;="&amp;$A23,'Bewirtungsbelege'!$B$5:$B$104,"&lt;="&amp;$C23)</f>
        <v/>
      </c>
      <c r="C23" s="26" t="n">
        <v>46295</v>
      </c>
      <c r="D23" s="27">
        <f>COUNTIFS('Bewirtungsbelege'!$B$5:$B$104,"&gt;="&amp;$A23,'Bewirtungsbelege'!$B$5:$B$104,"&lt;="&amp;$C23)</f>
        <v/>
      </c>
    </row>
    <row r="24">
      <c r="A24" s="29" t="n">
        <v>46296</v>
      </c>
      <c r="B24" s="30">
        <f>SUMIFS('Bewirtungsbelege'!$L$5:$L$104,'Bewirtungsbelege'!$B$5:$B$104,"&gt;="&amp;$A24,'Bewirtungsbelege'!$B$5:$B$104,"&lt;="&amp;$C24)</f>
        <v/>
      </c>
      <c r="C24" s="31" t="n">
        <v>46326</v>
      </c>
      <c r="D24" s="32">
        <f>COUNTIFS('Bewirtungsbelege'!$B$5:$B$104,"&gt;="&amp;$A24,'Bewirtungsbelege'!$B$5:$B$104,"&lt;="&amp;$C24)</f>
        <v/>
      </c>
    </row>
    <row r="25">
      <c r="A25" s="24" t="n">
        <v>46327</v>
      </c>
      <c r="B25" s="25">
        <f>SUMIFS('Bewirtungsbelege'!$L$5:$L$104,'Bewirtungsbelege'!$B$5:$B$104,"&gt;="&amp;$A25,'Bewirtungsbelege'!$B$5:$B$104,"&lt;="&amp;$C25)</f>
        <v/>
      </c>
      <c r="C25" s="26" t="n">
        <v>46356</v>
      </c>
      <c r="D25" s="27">
        <f>COUNTIFS('Bewirtungsbelege'!$B$5:$B$104,"&gt;="&amp;$A25,'Bewirtungsbelege'!$B$5:$B$104,"&lt;="&amp;$C25)</f>
        <v/>
      </c>
    </row>
    <row r="26">
      <c r="A26" s="29" t="n">
        <v>46357</v>
      </c>
      <c r="B26" s="30">
        <f>SUMIFS('Bewirtungsbelege'!$L$5:$L$104,'Bewirtungsbelege'!$B$5:$B$104,"&gt;="&amp;$A26,'Bewirtungsbelege'!$B$5:$B$104,"&lt;="&amp;$C26)</f>
        <v/>
      </c>
      <c r="C26" s="31" t="n">
        <v>46387</v>
      </c>
      <c r="D26" s="32">
        <f>COUNTIFS('Bewirtungsbelege'!$B$5:$B$104,"&gt;="&amp;$A26,'Bewirtungsbelege'!$B$5:$B$104,"&lt;="&amp;$C26)</f>
        <v/>
      </c>
    </row>
  </sheetData>
  <mergeCells count="1">
    <mergeCell ref="A1:J1"/>
  </mergeCells>
  <conditionalFormatting sqref="B11">
    <cfRule type="expression" priority="1" dxfId="0" stopIfTrue="1">
      <formula>B11&lt;1</formula>
    </cfRule>
  </conditionalFormatting>
  <conditionalFormatting sqref="B12">
    <cfRule type="expression" priority="2" dxfId="0" stopIfTrue="1">
      <formula>B12&gt;0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4" customWidth="1" min="3" max="3"/>
    <col width="18" customWidth="1" min="4" max="4"/>
    <col width="15" customWidth="1" min="5" max="5"/>
    <col width="4" customWidth="1" min="6" max="6"/>
    <col width="18" customWidth="1" min="7" max="7"/>
    <col width="4" customWidth="1" min="8" max="8"/>
    <col width="12" customWidth="1" min="9" max="9"/>
    <col width="4" customWidth="1" min="10" max="10"/>
    <col width="18" customWidth="1" min="11" max="11"/>
    <col width="4" customWidth="1" min="12" max="12"/>
    <col width="31" customWidth="1" min="13" max="13"/>
    <col width="4" customWidth="1" min="14" max="14"/>
  </cols>
  <sheetData>
    <row r="1" ht="28" customHeight="1">
      <c r="A1" s="1" t="inlineStr">
        <is>
          <t>Stammdaten und Auswahlwerte</t>
        </is>
      </c>
    </row>
    <row r="4">
      <c r="A4" s="34" t="inlineStr">
        <is>
          <t>Bewirtungsart</t>
        </is>
      </c>
      <c r="B4" s="34" t="inlineStr">
        <is>
          <t>USt.-Satz Vorgabe</t>
        </is>
      </c>
      <c r="D4" s="34" t="inlineStr">
        <is>
          <t>USt.-Code</t>
        </is>
      </c>
      <c r="E4" s="34" t="inlineStr">
        <is>
          <t>USt.-Satz</t>
        </is>
      </c>
      <c r="G4" s="34" t="inlineStr">
        <is>
          <t>Zahlungsart</t>
        </is>
      </c>
      <c r="I4" s="34" t="inlineStr">
        <is>
          <t>Ja/Nein</t>
        </is>
      </c>
      <c r="K4" s="34" t="inlineStr">
        <is>
          <t>Beispielorte</t>
        </is>
      </c>
      <c r="M4" s="34" t="inlineStr">
        <is>
          <t>Typische Bewirtungsanlässe</t>
        </is>
      </c>
    </row>
    <row r="5">
      <c r="A5" s="28" t="inlineStr">
        <is>
          <t>Geschäftliche Bewirtung</t>
        </is>
      </c>
      <c r="B5" s="35" t="n">
        <v>0.19</v>
      </c>
      <c r="C5" s="36" t="n"/>
      <c r="D5" s="28" t="inlineStr">
        <is>
          <t>Standard</t>
        </is>
      </c>
      <c r="E5" s="35" t="n">
        <v>0.19</v>
      </c>
      <c r="F5" s="36" t="n"/>
      <c r="G5" s="28" t="inlineStr">
        <is>
          <t>Firmenkarte</t>
        </is>
      </c>
      <c r="H5" s="36" t="n"/>
      <c r="I5" s="37" t="inlineStr">
        <is>
          <t>Ja</t>
        </is>
      </c>
      <c r="J5" s="36" t="n"/>
      <c r="K5" s="28" t="inlineStr">
        <is>
          <t>Berlin</t>
        </is>
      </c>
      <c r="L5" s="36" t="n"/>
      <c r="M5" s="28" t="inlineStr">
        <is>
          <t>Kundentermin</t>
        </is>
      </c>
      <c r="N5" s="36" t="n"/>
    </row>
    <row r="6">
      <c r="A6" s="33" t="inlineStr">
        <is>
          <t>Betriebliche Veranstaltung</t>
        </is>
      </c>
      <c r="B6" s="38" t="n">
        <v>0.07000000000000001</v>
      </c>
      <c r="C6" s="36" t="n"/>
      <c r="D6" s="33" t="inlineStr">
        <is>
          <t>Ermäßigt</t>
        </is>
      </c>
      <c r="E6" s="38" t="n">
        <v>0.07000000000000001</v>
      </c>
      <c r="F6" s="36" t="n"/>
      <c r="G6" s="33" t="inlineStr">
        <is>
          <t>Überweisung</t>
        </is>
      </c>
      <c r="H6" s="36" t="n"/>
      <c r="I6" s="39" t="inlineStr">
        <is>
          <t>Nein</t>
        </is>
      </c>
      <c r="J6" s="36" t="n"/>
      <c r="K6" s="33" t="inlineStr">
        <is>
          <t>München</t>
        </is>
      </c>
      <c r="L6" s="36" t="n"/>
      <c r="M6" s="33" t="inlineStr">
        <is>
          <t>Vertriebsbesprechung</t>
        </is>
      </c>
      <c r="N6" s="36" t="n"/>
    </row>
    <row r="7">
      <c r="A7" s="28" t="inlineStr">
        <is>
          <t>Privat</t>
        </is>
      </c>
      <c r="B7" s="35" t="n">
        <v>0</v>
      </c>
      <c r="C7" s="36" t="n"/>
      <c r="D7" s="28" t="inlineStr">
        <is>
          <t>Steuerfrei</t>
        </is>
      </c>
      <c r="E7" s="35" t="n">
        <v>0</v>
      </c>
      <c r="F7" s="36" t="n"/>
      <c r="G7" s="28" t="inlineStr">
        <is>
          <t>Barzahlung</t>
        </is>
      </c>
      <c r="H7" s="36" t="n"/>
      <c r="I7" s="37" t="n"/>
      <c r="J7" s="36" t="n"/>
      <c r="K7" s="28" t="inlineStr">
        <is>
          <t>Hamburg</t>
        </is>
      </c>
      <c r="L7" s="36" t="n"/>
      <c r="M7" s="28" t="inlineStr">
        <is>
          <t>Projektbesprechung</t>
        </is>
      </c>
      <c r="N7" s="36" t="n"/>
    </row>
    <row r="8">
      <c r="A8" s="33" t="n"/>
      <c r="B8" s="38" t="n"/>
      <c r="C8" s="36" t="n"/>
      <c r="D8" s="33" t="n"/>
      <c r="E8" s="38" t="n"/>
      <c r="F8" s="36" t="n"/>
      <c r="G8" s="33" t="n"/>
      <c r="H8" s="36" t="n"/>
      <c r="I8" s="39" t="n"/>
      <c r="J8" s="36" t="n"/>
      <c r="K8" s="33" t="inlineStr">
        <is>
          <t>Köln</t>
        </is>
      </c>
      <c r="L8" s="36" t="n"/>
      <c r="M8" s="33" t="inlineStr">
        <is>
          <t>Jahresgespräch</t>
        </is>
      </c>
      <c r="N8" s="36" t="n"/>
    </row>
    <row r="9">
      <c r="A9" s="28" t="n"/>
      <c r="B9" s="35" t="n"/>
      <c r="C9" s="36" t="n"/>
      <c r="D9" s="28" t="n"/>
      <c r="E9" s="35" t="n"/>
      <c r="F9" s="36" t="n"/>
      <c r="G9" s="28" t="n"/>
      <c r="H9" s="36" t="n"/>
      <c r="I9" s="37" t="n"/>
      <c r="J9" s="36" t="n"/>
      <c r="K9" s="28" t="inlineStr">
        <is>
          <t>Frankfurt</t>
        </is>
      </c>
      <c r="L9" s="36" t="n"/>
      <c r="M9" s="28" t="inlineStr">
        <is>
          <t>Akquisegespräch</t>
        </is>
      </c>
      <c r="N9" s="36" t="n"/>
    </row>
    <row r="10">
      <c r="A10" s="33" t="n"/>
      <c r="B10" s="38" t="n"/>
      <c r="C10" s="36" t="n"/>
      <c r="D10" s="33" t="n"/>
      <c r="E10" s="38" t="n"/>
      <c r="F10" s="36" t="n"/>
      <c r="G10" s="33" t="n"/>
      <c r="H10" s="36" t="n"/>
      <c r="I10" s="39" t="n"/>
      <c r="J10" s="36" t="n"/>
      <c r="K10" s="33" t="inlineStr">
        <is>
          <t>Stuttgart</t>
        </is>
      </c>
      <c r="L10" s="36" t="n"/>
      <c r="M10" s="33" t="inlineStr">
        <is>
          <t>Lieferantengespräch</t>
        </is>
      </c>
      <c r="N10" s="36" t="n"/>
    </row>
    <row r="11">
      <c r="A11" s="28" t="n"/>
      <c r="B11" s="35" t="n"/>
      <c r="C11" s="36" t="n"/>
      <c r="D11" s="28" t="n"/>
      <c r="E11" s="35" t="n"/>
      <c r="F11" s="36" t="n"/>
      <c r="G11" s="28" t="n"/>
      <c r="H11" s="36" t="n"/>
      <c r="I11" s="37" t="n"/>
      <c r="J11" s="36" t="n"/>
      <c r="K11" s="28" t="inlineStr">
        <is>
          <t>Düsseldorf</t>
        </is>
      </c>
      <c r="L11" s="36" t="n"/>
      <c r="M11" s="28" t="inlineStr">
        <is>
          <t>Vertragsverhandlung</t>
        </is>
      </c>
      <c r="N11" s="36" t="n"/>
    </row>
    <row r="12">
      <c r="A12" s="33" t="n"/>
      <c r="B12" s="38" t="n"/>
      <c r="C12" s="36" t="n"/>
      <c r="D12" s="33" t="n"/>
      <c r="E12" s="38" t="n"/>
      <c r="F12" s="36" t="n"/>
      <c r="G12" s="33" t="n"/>
      <c r="H12" s="36" t="n"/>
      <c r="I12" s="39" t="n"/>
      <c r="J12" s="36" t="n"/>
      <c r="K12" s="33" t="inlineStr">
        <is>
          <t>Leipzig</t>
        </is>
      </c>
      <c r="L12" s="36" t="n"/>
      <c r="M12" s="33" t="inlineStr">
        <is>
          <t>Kundenpflege</t>
        </is>
      </c>
      <c r="N12" s="36" t="n"/>
    </row>
    <row r="13">
      <c r="A13" s="28" t="n"/>
      <c r="B13" s="35" t="n"/>
      <c r="C13" s="36" t="n"/>
      <c r="D13" s="28" t="n"/>
      <c r="E13" s="35" t="n"/>
      <c r="F13" s="36" t="n"/>
      <c r="G13" s="28" t="n"/>
      <c r="H13" s="36" t="n"/>
      <c r="I13" s="37" t="n"/>
      <c r="J13" s="36" t="n"/>
      <c r="K13" s="28" t="inlineStr">
        <is>
          <t>Dortmund</t>
        </is>
      </c>
      <c r="L13" s="36" t="n"/>
      <c r="M13" s="28" t="inlineStr">
        <is>
          <t>Projektabschluss</t>
        </is>
      </c>
      <c r="N13" s="36" t="n"/>
    </row>
    <row r="16">
      <c r="A16" s="40" t="inlineStr">
        <is>
          <t>Hinweise zur ordnungsgemäßen Dokumentation</t>
        </is>
      </c>
    </row>
    <row r="17" ht="28" customHeight="1">
      <c r="A17" s="41" t="inlineStr">
        <is>
          <t>Bewirtungsanlass und geschäftlichen Zweck nachvollziehbar dokumentieren.</t>
        </is>
      </c>
    </row>
    <row r="18" ht="28" customHeight="1">
      <c r="A18" s="41" t="inlineStr">
        <is>
          <t>Teilnehmer mit interner und externer Zuordnung erfassen.</t>
        </is>
      </c>
    </row>
    <row r="19" ht="28" customHeight="1">
      <c r="A19" s="41" t="inlineStr">
        <is>
          <t>Vollständige Rechnung mit Name und Anschrift der Gaststätte aufbewahren.</t>
        </is>
      </c>
    </row>
    <row r="20" ht="28" customHeight="1">
      <c r="A20" s="41" t="inlineStr">
        <is>
          <t>Gegebenenfalls Steuernummer oder USt-IdNr. auf der Rechnung prüfen.</t>
        </is>
      </c>
    </row>
    <row r="21" ht="28" customHeight="1">
      <c r="A21" s="42" t="inlineStr">
        <is>
          <t>Die Vorlage ersetzt keine steuerliche Beratung und sollte mit DATEV, EÜR beziehungsweise der Steuerberatung abgestimmt werden.</t>
        </is>
      </c>
    </row>
  </sheetData>
  <mergeCells count="1"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58" customWidth="1" min="3" max="3"/>
  </cols>
  <sheetData>
    <row r="1" ht="28" customHeight="1">
      <c r="A1" s="1" t="inlineStr">
        <is>
          <t>Hinweise zur Nutzung der Bewirtungsbeleg-Vorlage</t>
        </is>
      </c>
    </row>
    <row r="3">
      <c r="A3" s="3" t="inlineStr">
        <is>
          <t>Tabellenblatt</t>
        </is>
      </c>
      <c r="B3" s="3" t="inlineStr">
        <is>
          <t>Verwendung</t>
        </is>
      </c>
      <c r="C3" s="3" t="inlineStr">
        <is>
          <t>Wichtige Eingaben und Prüfungen</t>
        </is>
      </c>
    </row>
    <row r="4" ht="48" customHeight="1">
      <c r="A4" s="43" t="inlineStr">
        <is>
          <t>Bewirtungsbelege</t>
        </is>
      </c>
      <c r="B4" s="43" t="inlineStr">
        <is>
          <t>Zentrales Erfassungsblatt für jeden geschäftlichen Bewirtungsbeleg.</t>
        </is>
      </c>
      <c r="C4" s="43" t="inlineStr">
        <is>
          <t>Hellgelbe Eingabefelder ausfüllen. Grau hinterlegte Spalten berechnen sich automatisch. Anlass, Teilnehmer und Vollständigkeit prüfen.</t>
        </is>
      </c>
    </row>
    <row r="5" ht="48" customHeight="1">
      <c r="A5" s="44" t="inlineStr">
        <is>
          <t>Auswertung</t>
        </is>
      </c>
      <c r="B5" s="44" t="inlineStr">
        <is>
          <t>Monatsübersicht, steuerliche Kennzahlen und Diagramme.</t>
        </is>
      </c>
      <c r="C5" s="44" t="inlineStr">
        <is>
          <t>Die Auswertung berücksichtigt den vorbereiteten Erfassungsbereich bis Zeile 104.</t>
        </is>
      </c>
    </row>
    <row r="6" ht="48" customHeight="1">
      <c r="A6" s="43" t="inlineStr">
        <is>
          <t>Stammdaten</t>
        </is>
      </c>
      <c r="B6" s="43" t="inlineStr">
        <is>
          <t>Auswahlwerte für Bewirtungsarten, Zahlungsarten, Ja/Nein-Werte, Orte und typische Anlässe.</t>
        </is>
      </c>
      <c r="C6" s="43" t="inlineStr">
        <is>
          <t>Die Werte können bei Bedarf an die betrieblichen Vorgaben angepasst werden.</t>
        </is>
      </c>
    </row>
    <row r="8">
      <c r="A8" s="40" t="inlineStr">
        <is>
          <t>Empfohlener Arbeitsablauf</t>
        </is>
      </c>
    </row>
    <row r="9" ht="27" customHeight="1">
      <c r="A9" s="41" t="inlineStr">
        <is>
          <t>1. Beleg-ID vergeben und Bewirtungsdatum sowie Eingangsdatum erfassen.</t>
        </is>
      </c>
    </row>
    <row r="10" ht="27" customHeight="1">
      <c r="A10" s="41" t="inlineStr">
        <is>
          <t>2. Restaurant, Ort, Anlass, bewirtende Person und alle Teilnehmer eintragen.</t>
        </is>
      </c>
    </row>
    <row r="11" ht="27" customHeight="1">
      <c r="A11" s="41" t="inlineStr">
        <is>
          <t>3. Bruttobetrag, Trinkgeld, Bewirtungsart, Zahlungsart und Belegstatus ergänzen.</t>
        </is>
      </c>
    </row>
    <row r="12" ht="27" customHeight="1">
      <c r="A12" s="41" t="inlineStr">
        <is>
          <t>4. Vorsteuerabzug nur bei vollständigem Beleg und vorhandener Abzugsberechtigung bestätigen.</t>
        </is>
      </c>
    </row>
    <row r="13" ht="27" customHeight="1">
      <c r="A13" s="41" t="inlineStr">
        <is>
          <t>5. Kennzahlen in der Auswertung prüfen und Belege mit roter Markierung zeitnah ergänzen.</t>
        </is>
      </c>
    </row>
    <row r="15">
      <c r="A15" s="40" t="inlineStr">
        <is>
          <t>Wichtiger Hinweis</t>
        </is>
      </c>
    </row>
    <row r="16" ht="42" customHeight="1">
      <c r="A16" s="42" t="inlineStr">
        <is>
          <t>Diese Vorlage dient der organisatorischen Dokumentation. Sie ersetzt keine steuerliche oder rechtliche Beratung. Die konkrete steuerliche Behandlung bitte mit der Steuerberatung abstimmen.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2026-09-23T05:38:17Z</dcterms:created>
  <dcterms:modified xmlns:dcterms="http://purl.org/dc/terms/" xmlns:xsi="http://www.w3.org/2001/XMLSchema-instance" xsi:type="dcterms:W3CDTF">2026-09-23T05:38:17Z</dcterms:modified>
</cp:coreProperties>
</file>