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er" sheetId="1" state="visible" r:id="rId1"/>
    <sheet xmlns:r="http://schemas.openxmlformats.org/officeDocument/2006/relationships" name="Planning" sheetId="2" state="visible" r:id="rId2"/>
    <sheet xmlns:r="http://schemas.openxmlformats.org/officeDocument/2006/relationships" name="Waardering" sheetId="3" state="visible" r:id="rId3"/>
    <sheet xmlns:r="http://schemas.openxmlformats.org/officeDocument/2006/relationships" name="Overzich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€&quot; #.##0,00"/>
    <numFmt numFmtId="165" formatCode="yyyy-mm-dd h:mm:ss"/>
    <numFmt numFmtId="166" formatCode="DD-MM-YYYY"/>
    <numFmt numFmtId="167" formatCode="0.0000"/>
  </numFmts>
  <fonts count="6">
    <font>
      <name val="Calibri"/>
      <family val="2"/>
      <color theme="1"/>
      <sz val="11"/>
      <scheme val="minor"/>
    </font>
    <font>
      <name val="Calibri"/>
      <b val="1"/>
      <color rgb="001E293B"/>
      <sz val="14"/>
    </font>
    <font>
      <name val="Calibri"/>
      <b val="1"/>
      <color rgb="00FFFFFF"/>
      <sz val="11"/>
    </font>
    <font>
      <b val="1"/>
      <sz val="12"/>
    </font>
    <font>
      <b val="1"/>
      <color rgb="0016A34A"/>
      <sz val="12"/>
    </font>
    <font>
      <b val="1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C8102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0" fillId="3" borderId="1" pivotButton="0" quotePrefix="0" xfId="0"/>
    <xf numFmtId="0" fontId="0" fillId="5" borderId="1" pivotButton="0" quotePrefix="0" xfId="0"/>
    <xf numFmtId="10" fontId="0" fillId="3" borderId="1" pivotButton="0" quotePrefix="0" xfId="0"/>
    <xf numFmtId="164" fontId="0" fillId="3" borderId="1" pivotButton="0" quotePrefix="0" xfId="0"/>
    <xf numFmtId="166" fontId="0" fillId="3" borderId="1" pivotButton="0" quotePrefix="0" xfId="0"/>
    <xf numFmtId="0" fontId="2" fillId="6" borderId="1" applyAlignment="1" pivotButton="0" quotePrefix="0" xfId="0">
      <alignment horizontal="left" vertical="center" wrapText="1"/>
    </xf>
    <xf numFmtId="164" fontId="0" fillId="4" borderId="1" pivotButton="0" quotePrefix="0" xfId="0"/>
    <xf numFmtId="10" fontId="0" fillId="4" borderId="1" pivotButton="0" quotePrefix="0" xfId="0"/>
    <xf numFmtId="164" fontId="0" fillId="5" borderId="1" pivotButton="0" quotePrefix="0" xfId="0"/>
    <xf numFmtId="10" fontId="0" fillId="5" borderId="1" pivotButton="0" quotePrefix="0" xfId="0"/>
    <xf numFmtId="164" fontId="2" fillId="6" borderId="1" applyAlignment="1" pivotButton="0" quotePrefix="0" xfId="0">
      <alignment horizontal="left" vertical="center" wrapText="1"/>
    </xf>
    <xf numFmtId="10" fontId="2" fillId="6" borderId="1" applyAlignment="1" pivotButton="0" quotePrefix="0" xfId="0">
      <alignment horizontal="left" vertical="center" wrapText="1"/>
    </xf>
    <xf numFmtId="167" fontId="0" fillId="4" borderId="1" pivotButton="0" quotePrefix="0" xfId="0"/>
    <xf numFmtId="167" fontId="0" fillId="5" borderId="1" pivotButton="0" quotePrefix="0" xfId="0"/>
    <xf numFmtId="0" fontId="3" fillId="4" borderId="1" pivotButton="0" quotePrefix="0" xfId="0"/>
    <xf numFmtId="164" fontId="4" fillId="4" borderId="1" pivotButton="0" quotePrefix="0" xfId="0"/>
    <xf numFmtId="10" fontId="2" fillId="2" borderId="1" applyAlignment="1" pivotButton="0" quotePrefix="0" xfId="0">
      <alignment horizontal="center" vertical="center" wrapText="1"/>
    </xf>
    <xf numFmtId="10" fontId="5" fillId="4" borderId="1" pivotButton="0" quotePrefix="0" xfId="0"/>
    <xf numFmtId="10" fontId="5" fillId="5" borderId="1" pivotButton="0" quotePrefix="0" xfId="0"/>
    <xf numFmtId="0" fontId="0" fillId="4" borderId="0" applyAlignment="1" pivotButton="0" quotePrefix="0" xfId="0">
      <alignment horizontal="left" vertical="center" wrapText="1"/>
    </xf>
    <xf numFmtId="0" fontId="0" fillId="5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b val="1"/>
        <color rgb="00DC2626"/>
      </font>
    </dxf>
    <dxf>
      <font>
        <b val="1"/>
        <color rgb="0016A34A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Omzet, EBIT en Vrije kasstroom per jaar</a:t>
            </a:r>
          </a:p>
        </rich>
      </tx>
    </title>
    <plotArea>
      <lineChart>
        <grouping val="standard"/>
        <ser>
          <idx val="0"/>
          <order val="0"/>
          <tx>
            <strRef>
              <f>'Planning'!B3</f>
            </strRef>
          </tx>
          <spPr>
            <a:ln xmlns:a="http://schemas.openxmlformats.org/drawingml/2006/main" w="20000">
              <a:solidFill>
                <a:srgbClr val="1E293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'Planning'!$A$4:$A$12</f>
            </numRef>
          </cat>
          <val>
            <numRef>
              <f>'Planning'!$B$4:$B$12</f>
            </numRef>
          </val>
        </ser>
        <ser>
          <idx val="1"/>
          <order val="1"/>
          <tx>
            <strRef>
              <f>'Planning'!H3</f>
            </strRef>
          </tx>
          <spPr>
            <a:ln xmlns:a="http://schemas.openxmlformats.org/drawingml/2006/main" w="20000">
              <a:solidFill>
                <a:srgbClr val="16A34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'Planning'!$A$4:$A$12</f>
            </numRef>
          </cat>
          <val>
            <numRef>
              <f>'Planning'!$H$4:$H$12</f>
            </numRef>
          </val>
        </ser>
        <ser>
          <idx val="2"/>
          <order val="2"/>
          <tx>
            <strRef>
              <f>'Planning'!K3</f>
            </strRef>
          </tx>
          <spPr>
            <a:ln xmlns:a="http://schemas.openxmlformats.org/drawingml/2006/main" w="20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'Planning'!$A$4:$A$12</f>
            </numRef>
          </cat>
          <val>
            <numRef>
              <f>'Planning'!$K$4:$K$12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Contante waarde per planjaar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'Waardering'!D8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'Waardering'!$A$9:$A$17</f>
            </numRef>
          </cat>
          <val>
            <numRef>
              <f>'Waardering'!$D$9:$D$17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25</row>
      <rowOff>0</rowOff>
    </from>
    <ext cx="86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0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30" customWidth="1" min="3" max="3"/>
  </cols>
  <sheetData>
    <row r="1">
      <c r="A1" s="1" t="inlineStr">
        <is>
          <t>Rentabiliteitswaarde-methode – Invoerparameters</t>
        </is>
      </c>
    </row>
    <row r="3">
      <c r="A3" s="2" t="inlineStr">
        <is>
          <t>Parameter</t>
        </is>
      </c>
      <c r="B3" s="2" t="inlineStr">
        <is>
          <t>Waarde</t>
        </is>
      </c>
      <c r="C3" s="2" t="inlineStr">
        <is>
          <t>Eenheid / Toelichting</t>
        </is>
      </c>
    </row>
    <row r="4">
      <c r="A4" s="3" t="inlineStr">
        <is>
          <t>Basisjaar</t>
        </is>
      </c>
      <c r="B4" s="4" t="n">
        <v>2026</v>
      </c>
      <c r="C4" s="3" t="inlineStr">
        <is>
          <t>Jaar</t>
        </is>
      </c>
    </row>
    <row r="5">
      <c r="A5" s="5" t="inlineStr">
        <is>
          <t>Planningsjaren</t>
        </is>
      </c>
      <c r="B5" s="4" t="n">
        <v>9</v>
      </c>
      <c r="C5" s="5" t="inlineStr">
        <is>
          <t>Aantal jaren</t>
        </is>
      </c>
    </row>
    <row r="6">
      <c r="A6" s="3" t="inlineStr">
        <is>
          <t>Omzetgroei</t>
        </is>
      </c>
      <c r="B6" s="6" t="n">
        <v>0.03</v>
      </c>
      <c r="C6" s="3" t="inlineStr">
        <is>
          <t>% per jaar</t>
        </is>
      </c>
    </row>
    <row r="7">
      <c r="A7" s="5" t="inlineStr">
        <is>
          <t>EBIT-marge (indicatief)</t>
        </is>
      </c>
      <c r="B7" s="6" t="n">
        <v>0.12</v>
      </c>
      <c r="C7" s="5" t="inlineStr">
        <is>
          <t>% van omzet</t>
        </is>
      </c>
    </row>
    <row r="8">
      <c r="A8" s="3" t="inlineStr">
        <is>
          <t>Belastingtarief</t>
        </is>
      </c>
      <c r="B8" s="6" t="n">
        <v>0.25</v>
      </c>
      <c r="C8" s="3" t="inlineStr">
        <is>
          <t>% (vennootschapsbelasting)</t>
        </is>
      </c>
    </row>
    <row r="9">
      <c r="A9" s="5" t="inlineStr">
        <is>
          <t>Kapitalisatierentevoet</t>
        </is>
      </c>
      <c r="B9" s="6" t="n">
        <v>0.08</v>
      </c>
      <c r="C9" s="5" t="inlineStr">
        <is>
          <t>% (disconteringsvoet)</t>
        </is>
      </c>
    </row>
    <row r="10">
      <c r="A10" s="3" t="inlineStr">
        <is>
          <t>Duurzame groei</t>
        </is>
      </c>
      <c r="B10" s="6" t="n">
        <v>0.015</v>
      </c>
      <c r="C10" s="3" t="inlineStr">
        <is>
          <t>% na planperiode</t>
        </is>
      </c>
    </row>
    <row r="11">
      <c r="A11" s="5" t="inlineStr">
        <is>
          <t>Af-/toeslag</t>
        </is>
      </c>
      <c r="B11" s="6" t="n">
        <v>0</v>
      </c>
      <c r="C11" s="5" t="inlineStr">
        <is>
          <t>% risico-opslag/korting</t>
        </is>
      </c>
    </row>
    <row r="12">
      <c r="A12" s="3" t="inlineStr">
        <is>
          <t>Netto financiële schulden</t>
        </is>
      </c>
      <c r="B12" s="7" t="n">
        <v>250000</v>
      </c>
      <c r="C12" s="3" t="inlineStr">
        <is>
          <t>€</t>
        </is>
      </c>
    </row>
    <row r="13">
      <c r="A13" s="5" t="inlineStr">
        <is>
          <t>Niet-operationeel vermogen</t>
        </is>
      </c>
      <c r="B13" s="7" t="n">
        <v>50000</v>
      </c>
      <c r="C13" s="5" t="inlineStr">
        <is>
          <t>€</t>
        </is>
      </c>
    </row>
    <row r="14">
      <c r="A14" s="3" t="inlineStr">
        <is>
          <t>Rechtsvorm</t>
        </is>
      </c>
      <c r="B14" s="4" t="inlineStr">
        <is>
          <t>BV</t>
        </is>
      </c>
      <c r="C14" s="3" t="inlineStr">
        <is>
          <t>tekst</t>
        </is>
      </c>
    </row>
    <row r="15">
      <c r="A15" s="5" t="inlineStr">
        <is>
          <t>Waarderingsdatum</t>
        </is>
      </c>
      <c r="B15" s="8" t="n">
        <v>46023</v>
      </c>
      <c r="C15" s="5" t="inlineStr">
        <is>
          <t>datum</t>
        </is>
      </c>
    </row>
    <row r="17">
      <c r="A17" s="9" t="inlineStr">
        <is>
          <t>Controle invoer</t>
        </is>
      </c>
      <c r="B17" s="9" t="n"/>
      <c r="C17" s="9" t="n"/>
    </row>
    <row r="18">
      <c r="A18" s="3" t="inlineStr">
        <is>
          <t>Rentevoet &gt; duurzame groei?</t>
        </is>
      </c>
      <c r="B18" s="3">
        <f>IF(B9&gt;B10,"OK","FOUT: rentevoet &lt;= groei")</f>
        <v/>
      </c>
    </row>
    <row r="19">
      <c r="A19" s="5" t="inlineStr">
        <is>
          <t>Belastingtarief tussen 0% en 100%?</t>
        </is>
      </c>
      <c r="B19" s="5">
        <f>IF(AND(B8&gt;=0,B8&lt;=1),"OK","FOUT")</f>
        <v/>
      </c>
    </row>
    <row r="20">
      <c r="A20" s="3" t="inlineStr">
        <is>
          <t>Alle percentages ingevuld?</t>
        </is>
      </c>
      <c r="B20" s="3">
        <f>IF(COUNTIF(B6:B11,"")=0,"OK","FOUT: ontbrekende invoer")</f>
        <v/>
      </c>
    </row>
  </sheetData>
  <mergeCells count="1">
    <mergeCell ref="A1:C1"/>
  </mergeCells>
  <conditionalFormatting sqref="B18:B20">
    <cfRule type="expression" priority="1" dxfId="0" stopIfTrue="1">
      <formula>LEFT(B18,4)="FOUT"</formula>
    </cfRule>
    <cfRule type="expression" priority="2" dxfId="1" stopIfTrue="1">
      <formula>B18="OK"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3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</cols>
  <sheetData>
    <row r="1">
      <c r="A1" s="1" t="inlineStr">
        <is>
          <t>Planning – Meerjarenprognose</t>
        </is>
      </c>
    </row>
    <row r="3">
      <c r="A3" s="2" t="inlineStr">
        <is>
          <t>Jaar</t>
        </is>
      </c>
      <c r="B3" s="2" t="inlineStr">
        <is>
          <t>Omzet €</t>
        </is>
      </c>
      <c r="C3" s="2" t="inlineStr">
        <is>
          <t>Omzetgroei %</t>
        </is>
      </c>
      <c r="D3" s="2" t="inlineStr">
        <is>
          <t>Materiaalkosten €</t>
        </is>
      </c>
      <c r="E3" s="2" t="inlineStr">
        <is>
          <t>Personeelskosten €</t>
        </is>
      </c>
      <c r="F3" s="2" t="inlineStr">
        <is>
          <t>Overige bedrijfskosten €</t>
        </is>
      </c>
      <c r="G3" s="2" t="inlineStr">
        <is>
          <t>Afschrijvingen €</t>
        </is>
      </c>
      <c r="H3" s="2" t="inlineStr">
        <is>
          <t>EBIT €</t>
        </is>
      </c>
      <c r="I3" s="2" t="inlineStr">
        <is>
          <t>Belastingen €</t>
        </is>
      </c>
      <c r="J3" s="2" t="inlineStr">
        <is>
          <t>Nettoresultaat €</t>
        </is>
      </c>
      <c r="K3" s="2" t="inlineStr">
        <is>
          <t>Vrije kasstroom €</t>
        </is>
      </c>
      <c r="L3" s="2" t="inlineStr">
        <is>
          <t>EBIT-marge %</t>
        </is>
      </c>
    </row>
    <row r="4">
      <c r="A4" s="3">
        <f>Invoer!$B$4</f>
        <v/>
      </c>
      <c r="B4" s="10" t="n">
        <v>2500000</v>
      </c>
      <c r="C4" s="11" t="inlineStr">
        <is>
          <t>n.v.t.</t>
        </is>
      </c>
      <c r="D4" s="10">
        <f>B4*MAX(0.30,0.32-(A4-$A$4)*0.004)</f>
        <v/>
      </c>
      <c r="E4" s="10">
        <f>B4*0.28</f>
        <v/>
      </c>
      <c r="F4" s="10">
        <f>B4*MAX(0.13,0.15-(A4-$A$4)*0.002)</f>
        <v/>
      </c>
      <c r="G4" s="10">
        <f>B4*0.05</f>
        <v/>
      </c>
      <c r="H4" s="10">
        <f>B4-D4-E4-F4-G4</f>
        <v/>
      </c>
      <c r="I4" s="10">
        <f>H4*Invoer!$B$8</f>
        <v/>
      </c>
      <c r="J4" s="10">
        <f>H4-I4</f>
        <v/>
      </c>
      <c r="K4" s="10">
        <f>J4+G4</f>
        <v/>
      </c>
      <c r="L4" s="11">
        <f>IFERROR(H4/B4,0)</f>
        <v/>
      </c>
    </row>
    <row r="5">
      <c r="A5" s="5">
        <f>A4+1</f>
        <v/>
      </c>
      <c r="B5" s="12">
        <f>B4*(1+Invoer!$B$6)</f>
        <v/>
      </c>
      <c r="C5" s="13">
        <f>IFERROR(B5/B4-1,0)</f>
        <v/>
      </c>
      <c r="D5" s="12">
        <f>B5*MAX(0.30,0.32-(A5-$A$4)*0.004)</f>
        <v/>
      </c>
      <c r="E5" s="12">
        <f>B5*0.28</f>
        <v/>
      </c>
      <c r="F5" s="12">
        <f>B5*MAX(0.13,0.15-(A5-$A$4)*0.002)</f>
        <v/>
      </c>
      <c r="G5" s="12">
        <f>B5*0.05</f>
        <v/>
      </c>
      <c r="H5" s="12">
        <f>B5-D5-E5-F5-G5</f>
        <v/>
      </c>
      <c r="I5" s="12">
        <f>H5*Invoer!$B$8</f>
        <v/>
      </c>
      <c r="J5" s="12">
        <f>H5-I5</f>
        <v/>
      </c>
      <c r="K5" s="12">
        <f>J5+G5</f>
        <v/>
      </c>
      <c r="L5" s="13">
        <f>IFERROR(H5/B5,0)</f>
        <v/>
      </c>
    </row>
    <row r="6">
      <c r="A6" s="3">
        <f>A5+1</f>
        <v/>
      </c>
      <c r="B6" s="10">
        <f>B5*(1+Invoer!$B$6)</f>
        <v/>
      </c>
      <c r="C6" s="11">
        <f>IFERROR(B6/B5-1,0)</f>
        <v/>
      </c>
      <c r="D6" s="10">
        <f>B6*MAX(0.30,0.32-(A6-$A$4)*0.004)</f>
        <v/>
      </c>
      <c r="E6" s="10">
        <f>B6*0.28</f>
        <v/>
      </c>
      <c r="F6" s="10">
        <f>B6*MAX(0.13,0.15-(A6-$A$4)*0.002)</f>
        <v/>
      </c>
      <c r="G6" s="10">
        <f>B6*0.05</f>
        <v/>
      </c>
      <c r="H6" s="10">
        <f>B6-D6-E6-F6-G6</f>
        <v/>
      </c>
      <c r="I6" s="10">
        <f>H6*Invoer!$B$8</f>
        <v/>
      </c>
      <c r="J6" s="10">
        <f>H6-I6</f>
        <v/>
      </c>
      <c r="K6" s="10">
        <f>J6+G6</f>
        <v/>
      </c>
      <c r="L6" s="11">
        <f>IFERROR(H6/B6,0)</f>
        <v/>
      </c>
    </row>
    <row r="7">
      <c r="A7" s="5">
        <f>A6+1</f>
        <v/>
      </c>
      <c r="B7" s="12">
        <f>B6*(1+Invoer!$B$6)</f>
        <v/>
      </c>
      <c r="C7" s="13">
        <f>IFERROR(B7/B6-1,0)</f>
        <v/>
      </c>
      <c r="D7" s="12">
        <f>B7*MAX(0.30,0.32-(A7-$A$4)*0.004)</f>
        <v/>
      </c>
      <c r="E7" s="12">
        <f>B7*0.28</f>
        <v/>
      </c>
      <c r="F7" s="12">
        <f>B7*MAX(0.13,0.15-(A7-$A$4)*0.002)</f>
        <v/>
      </c>
      <c r="G7" s="12">
        <f>B7*0.05</f>
        <v/>
      </c>
      <c r="H7" s="12">
        <f>B7-D7-E7-F7-G7</f>
        <v/>
      </c>
      <c r="I7" s="12">
        <f>H7*Invoer!$B$8</f>
        <v/>
      </c>
      <c r="J7" s="12">
        <f>H7-I7</f>
        <v/>
      </c>
      <c r="K7" s="12">
        <f>J7+G7</f>
        <v/>
      </c>
      <c r="L7" s="13">
        <f>IFERROR(H7/B7,0)</f>
        <v/>
      </c>
    </row>
    <row r="8">
      <c r="A8" s="3">
        <f>A7+1</f>
        <v/>
      </c>
      <c r="B8" s="10">
        <f>B7*(1+Invoer!$B$6)</f>
        <v/>
      </c>
      <c r="C8" s="11">
        <f>IFERROR(B8/B7-1,0)</f>
        <v/>
      </c>
      <c r="D8" s="10">
        <f>B8*MAX(0.30,0.32-(A8-$A$4)*0.004)</f>
        <v/>
      </c>
      <c r="E8" s="10">
        <f>B8*0.28</f>
        <v/>
      </c>
      <c r="F8" s="10">
        <f>B8*MAX(0.13,0.15-(A8-$A$4)*0.002)</f>
        <v/>
      </c>
      <c r="G8" s="10">
        <f>B8*0.05</f>
        <v/>
      </c>
      <c r="H8" s="10">
        <f>B8-D8-E8-F8-G8</f>
        <v/>
      </c>
      <c r="I8" s="10">
        <f>H8*Invoer!$B$8</f>
        <v/>
      </c>
      <c r="J8" s="10">
        <f>H8-I8</f>
        <v/>
      </c>
      <c r="K8" s="10">
        <f>J8+G8</f>
        <v/>
      </c>
      <c r="L8" s="11">
        <f>IFERROR(H8/B8,0)</f>
        <v/>
      </c>
    </row>
    <row r="9">
      <c r="A9" s="5">
        <f>A8+1</f>
        <v/>
      </c>
      <c r="B9" s="12">
        <f>B8*(1+Invoer!$B$6)</f>
        <v/>
      </c>
      <c r="C9" s="13">
        <f>IFERROR(B9/B8-1,0)</f>
        <v/>
      </c>
      <c r="D9" s="12">
        <f>B9*MAX(0.30,0.32-(A9-$A$4)*0.004)</f>
        <v/>
      </c>
      <c r="E9" s="12">
        <f>B9*0.28</f>
        <v/>
      </c>
      <c r="F9" s="12">
        <f>B9*MAX(0.13,0.15-(A9-$A$4)*0.002)</f>
        <v/>
      </c>
      <c r="G9" s="12">
        <f>B9*0.05</f>
        <v/>
      </c>
      <c r="H9" s="12">
        <f>B9-D9-E9-F9-G9</f>
        <v/>
      </c>
      <c r="I9" s="12">
        <f>H9*Invoer!$B$8</f>
        <v/>
      </c>
      <c r="J9" s="12">
        <f>H9-I9</f>
        <v/>
      </c>
      <c r="K9" s="12">
        <f>J9+G9</f>
        <v/>
      </c>
      <c r="L9" s="13">
        <f>IFERROR(H9/B9,0)</f>
        <v/>
      </c>
    </row>
    <row r="10">
      <c r="A10" s="3">
        <f>A9+1</f>
        <v/>
      </c>
      <c r="B10" s="10">
        <f>B9*(1+Invoer!$B$6)</f>
        <v/>
      </c>
      <c r="C10" s="11">
        <f>IFERROR(B10/B9-1,0)</f>
        <v/>
      </c>
      <c r="D10" s="10">
        <f>B10*MAX(0.30,0.32-(A10-$A$4)*0.004)</f>
        <v/>
      </c>
      <c r="E10" s="10">
        <f>B10*0.28</f>
        <v/>
      </c>
      <c r="F10" s="10">
        <f>B10*MAX(0.13,0.15-(A10-$A$4)*0.002)</f>
        <v/>
      </c>
      <c r="G10" s="10">
        <f>B10*0.05</f>
        <v/>
      </c>
      <c r="H10" s="10">
        <f>B10-D10-E10-F10-G10</f>
        <v/>
      </c>
      <c r="I10" s="10">
        <f>H10*Invoer!$B$8</f>
        <v/>
      </c>
      <c r="J10" s="10">
        <f>H10-I10</f>
        <v/>
      </c>
      <c r="K10" s="10">
        <f>J10+G10</f>
        <v/>
      </c>
      <c r="L10" s="11">
        <f>IFERROR(H10/B10,0)</f>
        <v/>
      </c>
    </row>
    <row r="11">
      <c r="A11" s="5">
        <f>A10+1</f>
        <v/>
      </c>
      <c r="B11" s="12">
        <f>B10*(1+Invoer!$B$6)</f>
        <v/>
      </c>
      <c r="C11" s="13">
        <f>IFERROR(B11/B10-1,0)</f>
        <v/>
      </c>
      <c r="D11" s="12">
        <f>B11*MAX(0.30,0.32-(A11-$A$4)*0.004)</f>
        <v/>
      </c>
      <c r="E11" s="12">
        <f>B11*0.28</f>
        <v/>
      </c>
      <c r="F11" s="12">
        <f>B11*MAX(0.13,0.15-(A11-$A$4)*0.002)</f>
        <v/>
      </c>
      <c r="G11" s="12">
        <f>B11*0.05</f>
        <v/>
      </c>
      <c r="H11" s="12">
        <f>B11-D11-E11-F11-G11</f>
        <v/>
      </c>
      <c r="I11" s="12">
        <f>H11*Invoer!$B$8</f>
        <v/>
      </c>
      <c r="J11" s="12">
        <f>H11-I11</f>
        <v/>
      </c>
      <c r="K11" s="12">
        <f>J11+G11</f>
        <v/>
      </c>
      <c r="L11" s="13">
        <f>IFERROR(H11/B11,0)</f>
        <v/>
      </c>
    </row>
    <row r="12">
      <c r="A12" s="3">
        <f>A11+1</f>
        <v/>
      </c>
      <c r="B12" s="10">
        <f>B11*(1+Invoer!$B$6)</f>
        <v/>
      </c>
      <c r="C12" s="11">
        <f>IFERROR(B12/B11-1,0)</f>
        <v/>
      </c>
      <c r="D12" s="10">
        <f>B12*MAX(0.30,0.32-(A12-$A$4)*0.004)</f>
        <v/>
      </c>
      <c r="E12" s="10">
        <f>B12*0.28</f>
        <v/>
      </c>
      <c r="F12" s="10">
        <f>B12*MAX(0.13,0.15-(A12-$A$4)*0.002)</f>
        <v/>
      </c>
      <c r="G12" s="10">
        <f>B12*0.05</f>
        <v/>
      </c>
      <c r="H12" s="10">
        <f>B12-D12-E12-F12-G12</f>
        <v/>
      </c>
      <c r="I12" s="10">
        <f>H12*Invoer!$B$8</f>
        <v/>
      </c>
      <c r="J12" s="10">
        <f>H12-I12</f>
        <v/>
      </c>
      <c r="K12" s="10">
        <f>J12+G12</f>
        <v/>
      </c>
      <c r="L12" s="11">
        <f>IFERROR(H12/B12,0)</f>
        <v/>
      </c>
    </row>
    <row r="13">
      <c r="A13" s="9" t="inlineStr">
        <is>
          <t>Totaal / Gemiddeld</t>
        </is>
      </c>
      <c r="B13" s="14">
        <f>SUM(B4:B12)</f>
        <v/>
      </c>
      <c r="C13" s="15">
        <f>AVERAGE(C5:C12)</f>
        <v/>
      </c>
      <c r="D13" s="14">
        <f>SUM(D4:D12)</f>
        <v/>
      </c>
      <c r="E13" s="14">
        <f>SUM(E4:E12)</f>
        <v/>
      </c>
      <c r="F13" s="14">
        <f>SUM(F4:F12)</f>
        <v/>
      </c>
      <c r="G13" s="14">
        <f>SUM(G4:G12)</f>
        <v/>
      </c>
      <c r="H13" s="14">
        <f>SUM(H4:H12)</f>
        <v/>
      </c>
      <c r="I13" s="14">
        <f>SUM(I4:I12)</f>
        <v/>
      </c>
      <c r="J13" s="14">
        <f>SUM(J4:J12)</f>
        <v/>
      </c>
      <c r="K13" s="14">
        <f>SUM(K4:K12)</f>
        <v/>
      </c>
      <c r="L13" s="15">
        <f>IFERROR(AVERAGE(L4:L12),0)</f>
        <v/>
      </c>
    </row>
  </sheetData>
  <mergeCells count="1">
    <mergeCell ref="A1:L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4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1" t="inlineStr">
        <is>
          <t>Waardering – Ertragswaarde-berekening</t>
        </is>
      </c>
    </row>
    <row r="3">
      <c r="A3" s="9" t="inlineStr">
        <is>
          <t>Kernbewaardering – kerncijfers</t>
        </is>
      </c>
      <c r="B3" s="9" t="n"/>
      <c r="C3" s="9" t="n"/>
      <c r="D3" s="9" t="n"/>
    </row>
    <row r="4">
      <c r="A4" s="3" t="inlineStr">
        <is>
          <t>Kapitalisatierentevoet (r)</t>
        </is>
      </c>
      <c r="B4" s="11">
        <f>+Invoer!B9</f>
        <v/>
      </c>
    </row>
    <row r="5">
      <c r="A5" s="5" t="inlineStr">
        <is>
          <t>Duurzame groei (g)</t>
        </is>
      </c>
      <c r="B5" s="13">
        <f>+Invoer!B10</f>
        <v/>
      </c>
    </row>
    <row r="7">
      <c r="A7" s="9" t="inlineStr">
        <is>
          <t>Contante waarde van de planjaren</t>
        </is>
      </c>
      <c r="B7" s="9" t="n"/>
      <c r="C7" s="9" t="n"/>
      <c r="D7" s="9" t="n"/>
    </row>
    <row r="8">
      <c r="A8" s="2" t="inlineStr">
        <is>
          <t>Jaar</t>
        </is>
      </c>
      <c r="B8" s="2" t="inlineStr">
        <is>
          <t>Vrije kasstroom €</t>
        </is>
      </c>
      <c r="C8" s="2" t="inlineStr">
        <is>
          <t>Discontofactor</t>
        </is>
      </c>
      <c r="D8" s="2" t="inlineStr">
        <is>
          <t>Contante waarde €</t>
        </is>
      </c>
    </row>
    <row r="9">
      <c r="A9" s="3">
        <f>Planning!A4</f>
        <v/>
      </c>
      <c r="B9" s="10">
        <f>Planning!K4</f>
        <v/>
      </c>
      <c r="C9" s="16">
        <f>IFERROR(1/(1+$B$4)^(A9-$A$9+1),0)</f>
        <v/>
      </c>
      <c r="D9" s="10">
        <f>B9*C9</f>
        <v/>
      </c>
    </row>
    <row r="10">
      <c r="A10" s="5">
        <f>Planning!A5</f>
        <v/>
      </c>
      <c r="B10" s="12">
        <f>Planning!K5</f>
        <v/>
      </c>
      <c r="C10" s="17">
        <f>IFERROR(1/(1+$B$4)^(A10-$A$9+1),0)</f>
        <v/>
      </c>
      <c r="D10" s="12">
        <f>B10*C10</f>
        <v/>
      </c>
    </row>
    <row r="11">
      <c r="A11" s="3">
        <f>Planning!A6</f>
        <v/>
      </c>
      <c r="B11" s="10">
        <f>Planning!K6</f>
        <v/>
      </c>
      <c r="C11" s="16">
        <f>IFERROR(1/(1+$B$4)^(A11-$A$9+1),0)</f>
        <v/>
      </c>
      <c r="D11" s="10">
        <f>B11*C11</f>
        <v/>
      </c>
    </row>
    <row r="12">
      <c r="A12" s="5">
        <f>Planning!A7</f>
        <v/>
      </c>
      <c r="B12" s="12">
        <f>Planning!K7</f>
        <v/>
      </c>
      <c r="C12" s="17">
        <f>IFERROR(1/(1+$B$4)^(A12-$A$9+1),0)</f>
        <v/>
      </c>
      <c r="D12" s="12">
        <f>B12*C12</f>
        <v/>
      </c>
    </row>
    <row r="13">
      <c r="A13" s="3">
        <f>Planning!A8</f>
        <v/>
      </c>
      <c r="B13" s="10">
        <f>Planning!K8</f>
        <v/>
      </c>
      <c r="C13" s="16">
        <f>IFERROR(1/(1+$B$4)^(A13-$A$9+1),0)</f>
        <v/>
      </c>
      <c r="D13" s="10">
        <f>B13*C13</f>
        <v/>
      </c>
    </row>
    <row r="14">
      <c r="A14" s="5">
        <f>Planning!A9</f>
        <v/>
      </c>
      <c r="B14" s="12">
        <f>Planning!K9</f>
        <v/>
      </c>
      <c r="C14" s="17">
        <f>IFERROR(1/(1+$B$4)^(A14-$A$9+1),0)</f>
        <v/>
      </c>
      <c r="D14" s="12">
        <f>B14*C14</f>
        <v/>
      </c>
    </row>
    <row r="15">
      <c r="A15" s="3">
        <f>Planning!A10</f>
        <v/>
      </c>
      <c r="B15" s="10">
        <f>Planning!K10</f>
        <v/>
      </c>
      <c r="C15" s="16">
        <f>IFERROR(1/(1+$B$4)^(A15-$A$9+1),0)</f>
        <v/>
      </c>
      <c r="D15" s="10">
        <f>B15*C15</f>
        <v/>
      </c>
    </row>
    <row r="16">
      <c r="A16" s="5">
        <f>Planning!A11</f>
        <v/>
      </c>
      <c r="B16" s="12">
        <f>Planning!K11</f>
        <v/>
      </c>
      <c r="C16" s="17">
        <f>IFERROR(1/(1+$B$4)^(A16-$A$9+1),0)</f>
        <v/>
      </c>
      <c r="D16" s="12">
        <f>B16*C16</f>
        <v/>
      </c>
    </row>
    <row r="17">
      <c r="A17" s="3">
        <f>Planning!A12</f>
        <v/>
      </c>
      <c r="B17" s="10">
        <f>Planning!K12</f>
        <v/>
      </c>
      <c r="C17" s="16">
        <f>IFERROR(1/(1+$B$4)^(A17-$A$9+1),0)</f>
        <v/>
      </c>
      <c r="D17" s="10">
        <f>B17*C17</f>
        <v/>
      </c>
    </row>
    <row r="18">
      <c r="A18" s="9" t="inlineStr">
        <is>
          <t>Som contante waarde planjaren</t>
        </is>
      </c>
      <c r="B18" s="14">
        <f>SUM(D9:D17)</f>
        <v/>
      </c>
    </row>
    <row r="20">
      <c r="A20" s="9" t="inlineStr">
        <is>
          <t>Terminal Value &amp; Ertragswaarde</t>
        </is>
      </c>
      <c r="B20" s="9" t="n"/>
      <c r="C20" s="9" t="n"/>
      <c r="D20" s="9" t="n"/>
    </row>
    <row r="21">
      <c r="A21" s="5" t="inlineStr">
        <is>
          <t>Terminal Value (nominaal)</t>
        </is>
      </c>
      <c r="B21" s="12">
        <f>IFERROR(Planning!$K$12*(1+$B$5)/($B$4-$B$5),0)</f>
        <v/>
      </c>
    </row>
    <row r="22">
      <c r="A22" s="3" t="inlineStr">
        <is>
          <t>Contante waarde Terminal Value</t>
        </is>
      </c>
      <c r="B22" s="10">
        <f>IFERROR(B21*$C$17,0)</f>
        <v/>
      </c>
    </row>
    <row r="23">
      <c r="A23" s="5" t="inlineStr">
        <is>
          <t>Ondernemingswaarde vóór correcties</t>
        </is>
      </c>
      <c r="B23" s="12">
        <f>B18+B22</f>
        <v/>
      </c>
    </row>
    <row r="24">
      <c r="A24" s="3" t="inlineStr">
        <is>
          <t>+ Niet-operationeel vermogen</t>
        </is>
      </c>
      <c r="B24" s="10">
        <f>+Invoer!B13</f>
        <v/>
      </c>
    </row>
    <row r="25">
      <c r="A25" s="5" t="inlineStr">
        <is>
          <t>- Netto financiële schulden</t>
        </is>
      </c>
      <c r="B25" s="12">
        <f>-Invoer!B12</f>
        <v/>
      </c>
    </row>
    <row r="26">
      <c r="A26" s="18">
        <f> Ertragswaarde / Eigen vermogen waarde</f>
        <v/>
      </c>
      <c r="B26" s="19">
        <f>B23+B24+B25</f>
        <v/>
      </c>
    </row>
    <row r="28">
      <c r="A28" s="9" t="inlineStr">
        <is>
          <t>Gevoeligheidsanalyse – Ertragswaarde (€)</t>
        </is>
      </c>
      <c r="B28" s="9" t="n"/>
      <c r="C28" s="9" t="n"/>
      <c r="D28" s="9" t="n"/>
      <c r="E28" s="9" t="n"/>
    </row>
    <row r="29">
      <c r="A29" s="2" t="inlineStr">
        <is>
          <t>Rente \ Groei</t>
        </is>
      </c>
      <c r="B29" s="20" t="n">
        <v>0</v>
      </c>
      <c r="C29" s="20" t="n">
        <v>0.01</v>
      </c>
      <c r="D29" s="20" t="n">
        <v>0.02</v>
      </c>
      <c r="E29" s="20" t="n">
        <v>0.03</v>
      </c>
    </row>
    <row r="30">
      <c r="A30" s="21" t="n">
        <v>0.06</v>
      </c>
      <c r="B30" s="10">
        <f>IF($A30&lt;=B$29,"Ongeldig",IFERROR($B$18+(Planning!$K$12*(1+B$29)/($A30-B$29))*$C$17+$B$24+$B$25,"n.v.t."))</f>
        <v/>
      </c>
      <c r="C30" s="10">
        <f>IF($A30&lt;=C$29,"Ongeldig",IFERROR($B$18+(Planning!$K$12*(1+C$29)/($A30-C$29))*$C$17+$B$24+$B$25,"n.v.t."))</f>
        <v/>
      </c>
      <c r="D30" s="10">
        <f>IF($A30&lt;=D$29,"Ongeldig",IFERROR($B$18+(Planning!$K$12*(1+D$29)/($A30-D$29))*$C$17+$B$24+$B$25,"n.v.t."))</f>
        <v/>
      </c>
      <c r="E30" s="10">
        <f>IF($A30&lt;=E$29,"Ongeldig",IFERROR($B$18+(Planning!$K$12*(1+E$29)/($A30-E$29))*$C$17+$B$24+$B$25,"n.v.t."))</f>
        <v/>
      </c>
    </row>
    <row r="31">
      <c r="A31" s="22" t="n">
        <v>0.07000000000000001</v>
      </c>
      <c r="B31" s="12">
        <f>IF($A31&lt;=B$29,"Ongeldig",IFERROR($B$18+(Planning!$K$12*(1+B$29)/($A31-B$29))*$C$17+$B$24+$B$25,"n.v.t."))</f>
        <v/>
      </c>
      <c r="C31" s="12">
        <f>IF($A31&lt;=C$29,"Ongeldig",IFERROR($B$18+(Planning!$K$12*(1+C$29)/($A31-C$29))*$C$17+$B$24+$B$25,"n.v.t."))</f>
        <v/>
      </c>
      <c r="D31" s="12">
        <f>IF($A31&lt;=D$29,"Ongeldig",IFERROR($B$18+(Planning!$K$12*(1+D$29)/($A31-D$29))*$C$17+$B$24+$B$25,"n.v.t."))</f>
        <v/>
      </c>
      <c r="E31" s="12">
        <f>IF($A31&lt;=E$29,"Ongeldig",IFERROR($B$18+(Planning!$K$12*(1+E$29)/($A31-E$29))*$C$17+$B$24+$B$25,"n.v.t."))</f>
        <v/>
      </c>
    </row>
    <row r="32">
      <c r="A32" s="21" t="n">
        <v>0.08</v>
      </c>
      <c r="B32" s="10">
        <f>IF($A32&lt;=B$29,"Ongeldig",IFERROR($B$18+(Planning!$K$12*(1+B$29)/($A32-B$29))*$C$17+$B$24+$B$25,"n.v.t."))</f>
        <v/>
      </c>
      <c r="C32" s="10">
        <f>IF($A32&lt;=C$29,"Ongeldig",IFERROR($B$18+(Planning!$K$12*(1+C$29)/($A32-C$29))*$C$17+$B$24+$B$25,"n.v.t."))</f>
        <v/>
      </c>
      <c r="D32" s="10">
        <f>IF($A32&lt;=D$29,"Ongeldig",IFERROR($B$18+(Planning!$K$12*(1+D$29)/($A32-D$29))*$C$17+$B$24+$B$25,"n.v.t."))</f>
        <v/>
      </c>
      <c r="E32" s="10">
        <f>IF($A32&lt;=E$29,"Ongeldig",IFERROR($B$18+(Planning!$K$12*(1+E$29)/($A32-E$29))*$C$17+$B$24+$B$25,"n.v.t."))</f>
        <v/>
      </c>
    </row>
    <row r="33">
      <c r="A33" s="22" t="n">
        <v>0.09</v>
      </c>
      <c r="B33" s="12">
        <f>IF($A33&lt;=B$29,"Ongeldig",IFERROR($B$18+(Planning!$K$12*(1+B$29)/($A33-B$29))*$C$17+$B$24+$B$25,"n.v.t."))</f>
        <v/>
      </c>
      <c r="C33" s="12">
        <f>IF($A33&lt;=C$29,"Ongeldig",IFERROR($B$18+(Planning!$K$12*(1+C$29)/($A33-C$29))*$C$17+$B$24+$B$25,"n.v.t."))</f>
        <v/>
      </c>
      <c r="D33" s="12">
        <f>IF($A33&lt;=D$29,"Ongeldig",IFERROR($B$18+(Planning!$K$12*(1+D$29)/($A33-D$29))*$C$17+$B$24+$B$25,"n.v.t."))</f>
        <v/>
      </c>
      <c r="E33" s="12">
        <f>IF($A33&lt;=E$29,"Ongeldig",IFERROR($B$18+(Planning!$K$12*(1+E$29)/($A33-E$29))*$C$17+$B$24+$B$25,"n.v.t."))</f>
        <v/>
      </c>
    </row>
    <row r="34">
      <c r="A34" s="21" t="n">
        <v>0.1</v>
      </c>
      <c r="B34" s="10">
        <f>IF($A34&lt;=B$29,"Ongeldig",IFERROR($B$18+(Planning!$K$12*(1+B$29)/($A34-B$29))*$C$17+$B$24+$B$25,"n.v.t."))</f>
        <v/>
      </c>
      <c r="C34" s="10">
        <f>IF($A34&lt;=C$29,"Ongeldig",IFERROR($B$18+(Planning!$K$12*(1+C$29)/($A34-C$29))*$C$17+$B$24+$B$25,"n.v.t."))</f>
        <v/>
      </c>
      <c r="D34" s="10">
        <f>IF($A34&lt;=D$29,"Ongeldig",IFERROR($B$18+(Planning!$K$12*(1+D$29)/($A34-D$29))*$C$17+$B$24+$B$25,"n.v.t."))</f>
        <v/>
      </c>
      <c r="E34" s="10">
        <f>IF($A34&lt;=E$29,"Ongeldig",IFERROR($B$18+(Planning!$K$12*(1+E$29)/($A34-E$29))*$C$17+$B$24+$B$25,"n.v.t."))</f>
        <v/>
      </c>
    </row>
  </sheetData>
  <mergeCells count="1">
    <mergeCell ref="A1:D1"/>
  </mergeCells>
  <conditionalFormatting sqref="B30:E34">
    <cfRule type="expression" priority="1" dxfId="0" stopIfTrue="1">
      <formula>ISNUMBER(B30)*(B30&lt;0)</formula>
    </cfRule>
    <cfRule type="expression" priority="2" dxfId="0" stopIfTrue="1">
      <formula>B30="Ongeldig"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Overzicht – Managementdashboard Ertragswaarde</t>
        </is>
      </c>
    </row>
    <row r="3">
      <c r="A3" s="9" t="inlineStr">
        <is>
          <t>Kerncijfers</t>
        </is>
      </c>
      <c r="B3" s="9" t="n"/>
    </row>
    <row r="4">
      <c r="A4" s="3" t="inlineStr">
        <is>
          <t>Ertragswaarde (Eigen vermogen waarde)</t>
        </is>
      </c>
      <c r="B4" s="10">
        <f>+Waardering!B26</f>
        <v/>
      </c>
    </row>
    <row r="5">
      <c r="A5" s="5" t="inlineStr">
        <is>
          <t>Ondernemingswaarde vóór correcties</t>
        </is>
      </c>
      <c r="B5" s="12">
        <f>+Waardering!B23</f>
        <v/>
      </c>
    </row>
    <row r="6">
      <c r="A6" s="3" t="inlineStr">
        <is>
          <t>Som contante waarde planjaren</t>
        </is>
      </c>
      <c r="B6" s="10">
        <f>+Waardering!B18</f>
        <v/>
      </c>
    </row>
    <row r="7">
      <c r="A7" s="5" t="inlineStr">
        <is>
          <t>Contante waarde Terminal Value</t>
        </is>
      </c>
      <c r="B7" s="12">
        <f>+Waardering!B22</f>
        <v/>
      </c>
    </row>
    <row r="8">
      <c r="A8" s="3" t="inlineStr">
        <is>
          <t>Kapitalisatierentevoet</t>
        </is>
      </c>
      <c r="B8" s="11">
        <f>+Waardering!B4</f>
        <v/>
      </c>
    </row>
    <row r="9">
      <c r="A9" s="5" t="inlineStr">
        <is>
          <t>Duurzame groei</t>
        </is>
      </c>
      <c r="B9" s="13">
        <f>+Waardering!B5</f>
        <v/>
      </c>
    </row>
    <row r="10">
      <c r="A10" s="3" t="inlineStr">
        <is>
          <t>Gemiddelde EBIT-marge (planperiode)</t>
        </is>
      </c>
      <c r="B10" s="11">
        <f>IFERROR(AVERAGE(Planning!L4:L12),0)</f>
        <v/>
      </c>
    </row>
    <row r="12">
      <c r="A12" s="9" t="inlineStr">
        <is>
          <t>Waarschuwingen &amp; controles</t>
        </is>
      </c>
      <c r="B12" s="9" t="n"/>
    </row>
    <row r="13">
      <c r="A13" s="5" t="inlineStr">
        <is>
          <t>Rentevoet vs. duurzame groei</t>
        </is>
      </c>
      <c r="B13" s="5">
        <f>IF(Waardering!B4&lt;=Waardering!B5,"WAARSCHUWING: rentevoet &lt;= groei","OK")</f>
        <v/>
      </c>
    </row>
    <row r="14">
      <c r="A14" s="3" t="inlineStr">
        <is>
          <t>Aantal afwijkende invoerwaarden (&lt;=0)</t>
        </is>
      </c>
      <c r="B14" s="3">
        <f>COUNTIF(Invoer!B6:B13,"&lt;=0")</f>
        <v/>
      </c>
    </row>
    <row r="15">
      <c r="A15" s="5" t="inlineStr">
        <is>
          <t>Ertragswaarde positief?</t>
        </is>
      </c>
      <c r="B15" s="5">
        <f>IF(Waardering!B26&gt;0,"OK - positief","WAARSCHUWING: negatief")</f>
        <v/>
      </c>
    </row>
    <row r="17">
      <c r="A17" s="9" t="inlineStr">
        <is>
          <t>Toelichting</t>
        </is>
      </c>
      <c r="B17" s="9" t="n"/>
    </row>
    <row r="18">
      <c r="A18" s="23" t="inlineStr">
        <is>
          <t>Invoer: alle gele cellen zijn door u aan te passen basisparameters.</t>
        </is>
      </c>
    </row>
    <row r="19">
      <c r="A19" s="24" t="inlineStr">
        <is>
          <t>Planning: automatische meerjarenprognose op basis van de invoer.</t>
        </is>
      </c>
    </row>
    <row r="20">
      <c r="A20" s="23" t="inlineStr">
        <is>
          <t>Waardering: berekening van de Ertragswaarde en gevoeligheidsanalyse.</t>
        </is>
      </c>
    </row>
    <row r="21">
      <c r="A21" s="24" t="inlineStr">
        <is>
          <t>Overzicht: samenvatting van kerncijfers, waarschuwingen en grafieken.</t>
        </is>
      </c>
    </row>
  </sheetData>
  <mergeCells count="1">
    <mergeCell ref="A1:F1"/>
  </mergeCells>
  <conditionalFormatting sqref="B13:B15">
    <cfRule type="expression" priority="1" dxfId="0" stopIfTrue="1">
      <formula>LEFT(B13,12)="WAARSCHUWING"</formula>
    </cfRule>
    <cfRule type="expression" priority="2" dxfId="1" stopIfTrue="1">
      <formula>LEFT(B13,2)="OK"</formula>
    </cfRule>
  </conditionalFormatting>
  <conditionalFormatting sqref="B14">
    <cfRule type="expression" priority="3" dxfId="0" stopIfTrue="1">
      <formula>B14&gt;0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2026-07-07T06:50:27Z</dcterms:created>
  <dcterms:modified xmlns:dcterms="http://purl.org/dc/terms/" xmlns:xsi="http://www.w3.org/2001/XMLSchema-instance" xsi:type="dcterms:W3CDTF">2026-07-07T06:50:27Z</dcterms:modified>
</cp:coreProperties>
</file>