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leitung" sheetId="1" state="visible" r:id="rId1"/>
    <sheet xmlns:r="http://schemas.openxmlformats.org/officeDocument/2006/relationships" name="Heizkreise" sheetId="2" state="visible" r:id="rId2"/>
    <sheet xmlns:r="http://schemas.openxmlformats.org/officeDocument/2006/relationships" name="Auswertung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2">
    <numFmt numFmtId="164" formatCode="yyyy-mm-dd"/>
    <numFmt numFmtId="165" formatCode="0,0 &quot;m²&quot;"/>
    <numFmt numFmtId="166" formatCode="0,00 &quot;kW&quot;"/>
    <numFmt numFmtId="167" formatCode="0,0 &quot;°C&quot;"/>
    <numFmt numFmtId="168" formatCode="0,0 &quot;K&quot;"/>
    <numFmt numFmtId="169" formatCode="0 &quot;mbar&quot;"/>
    <numFmt numFmtId="170" formatCode="0 &quot;l/h&quot;"/>
    <numFmt numFmtId="171" formatCode="0,000 &quot;m³/h&quot;"/>
    <numFmt numFmtId="172" formatCode="0,0%"/>
    <numFmt numFmtId="173" formatCode="DD.MM.YYYY"/>
    <numFmt numFmtId="174" formatCode="0,00 &quot;m³/h&quot;"/>
    <numFmt numFmtId="175" formatCode="0,0"/>
  </numFmts>
  <fonts count="8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C8102E"/>
      <sz val="12"/>
    </font>
    <font>
      <name val="Calibri"/>
      <color rgb="001E293B"/>
      <sz val="10"/>
    </font>
    <font>
      <name val="Calibri"/>
      <b val="1"/>
      <color rgb="00FFFFFF"/>
      <sz val="11"/>
    </font>
    <font>
      <name val="Calibri"/>
      <b val="1"/>
      <color rgb="001E293B"/>
      <sz val="10"/>
    </font>
    <font>
      <name val="Calibri"/>
      <b val="1"/>
      <color rgb="001E293B"/>
      <sz val="14"/>
    </font>
    <font>
      <name val="Calibri"/>
      <i val="1"/>
      <color rgb="00C8102E"/>
      <sz val="9"/>
    </font>
  </fonts>
  <fills count="7">
    <fill>
      <patternFill/>
    </fill>
    <fill>
      <patternFill patternType="gray125"/>
    </fill>
    <fill>
      <patternFill patternType="solid">
        <fgColor rgb="00F1F5F9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4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167" fontId="3" fillId="5" borderId="1" applyAlignment="1" pivotButton="0" quotePrefix="0" xfId="0">
      <alignment horizontal="right" vertical="center"/>
    </xf>
    <xf numFmtId="168" fontId="3" fillId="4" borderId="1" applyAlignment="1" pivotButton="0" quotePrefix="0" xfId="0">
      <alignment horizontal="right" vertical="center"/>
    </xf>
    <xf numFmtId="169" fontId="3" fillId="5" borderId="1" applyAlignment="1" pivotButton="0" quotePrefix="0" xfId="0">
      <alignment horizontal="right" vertical="center"/>
    </xf>
    <xf numFmtId="170" fontId="3" fillId="4" borderId="1" applyAlignment="1" pivotButton="0" quotePrefix="0" xfId="0">
      <alignment horizontal="right" vertical="center"/>
    </xf>
    <xf numFmtId="171" fontId="3" fillId="4" borderId="1" applyAlignment="1" pivotButton="0" quotePrefix="0" xfId="0">
      <alignment horizontal="right" vertical="center"/>
    </xf>
    <xf numFmtId="170" fontId="3" fillId="5" borderId="1" applyAlignment="1" pivotButton="0" quotePrefix="0" xfId="0">
      <alignment horizontal="right" vertical="center"/>
    </xf>
    <xf numFmtId="172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173" fontId="3" fillId="5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right" vertical="center"/>
    </xf>
    <xf numFmtId="168" fontId="3" fillId="6" borderId="1" applyAlignment="1" pivotButton="0" quotePrefix="0" xfId="0">
      <alignment horizontal="right" vertical="center"/>
    </xf>
    <xf numFmtId="170" fontId="3" fillId="6" borderId="1" applyAlignment="1" pivotButton="0" quotePrefix="0" xfId="0">
      <alignment horizontal="right" vertical="center"/>
    </xf>
    <xf numFmtId="171" fontId="3" fillId="6" borderId="1" applyAlignment="1" pivotButton="0" quotePrefix="0" xfId="0">
      <alignment horizontal="right" vertical="center"/>
    </xf>
    <xf numFmtId="172" fontId="3" fillId="6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right" vertical="center"/>
    </xf>
    <xf numFmtId="166" fontId="5" fillId="2" borderId="1" applyAlignment="1" pivotButton="0" quotePrefix="0" xfId="0">
      <alignment horizontal="right" vertical="center"/>
    </xf>
    <xf numFmtId="172" fontId="5" fillId="2" borderId="1" applyAlignment="1" pivotButton="0" quotePrefix="0" xfId="0">
      <alignment horizontal="right" vertical="center"/>
    </xf>
    <xf numFmtId="1" fontId="5" fillId="2" borderId="1" applyAlignment="1" pivotButton="0" quotePrefix="0" xfId="0">
      <alignment horizontal="right" vertical="center"/>
    </xf>
    <xf numFmtId="0" fontId="5" fillId="2" borderId="1" applyAlignment="1" pivotButton="0" quotePrefix="0" xfId="0">
      <alignment horizontal="left" vertical="center" wrapText="1"/>
    </xf>
    <xf numFmtId="1" fontId="6" fillId="2" borderId="1" applyAlignment="1" pivotButton="0" quotePrefix="0" xfId="0">
      <alignment horizontal="right" vertical="center"/>
    </xf>
    <xf numFmtId="166" fontId="6" fillId="2" borderId="1" applyAlignment="1" pivotButton="0" quotePrefix="0" xfId="0">
      <alignment horizontal="right" vertical="center"/>
    </xf>
    <xf numFmtId="170" fontId="6" fillId="2" borderId="1" applyAlignment="1" pivotButton="0" quotePrefix="0" xfId="0">
      <alignment horizontal="right" vertical="center"/>
    </xf>
    <xf numFmtId="172" fontId="6" fillId="2" borderId="1" applyAlignment="1" pivotButton="0" quotePrefix="0" xfId="0">
      <alignment horizontal="right" vertical="center"/>
    </xf>
    <xf numFmtId="174" fontId="3" fillId="4" borderId="1" applyAlignment="1" pivotButton="0" quotePrefix="0" xfId="0">
      <alignment horizontal="right" vertical="center"/>
    </xf>
    <xf numFmtId="175" fontId="3" fillId="4" borderId="1" applyAlignment="1" pivotButton="0" quotePrefix="0" xfId="0">
      <alignment horizontal="right" vertical="center"/>
    </xf>
    <xf numFmtId="174" fontId="3" fillId="6" borderId="1" applyAlignment="1" pivotButton="0" quotePrefix="0" xfId="0">
      <alignment horizontal="right" vertical="center"/>
    </xf>
    <xf numFmtId="175" fontId="3" fillId="6" borderId="1" applyAlignment="1" pivotButton="0" quotePrefix="0" xfId="0">
      <alignment horizontal="right" vertical="center"/>
    </xf>
    <xf numFmtId="0" fontId="7" fillId="0" borderId="0" pivotButton="0" quotePrefix="0" xfId="0"/>
    <xf numFmtId="0" fontId="3" fillId="4" borderId="1" pivotButton="0" quotePrefix="0" xfId="0"/>
    <xf numFmtId="0" fontId="3" fillId="6" borderId="1" pivotButton="0" quotePrefix="0" xfId="0"/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FFFFFF"/>
        <sz val="10"/>
      </font>
      <fill>
        <patternFill patternType="solid">
          <fgColor rgb="0016A34A"/>
        </patternFill>
      </fill>
    </dxf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  <dxf>
      <font>
        <name val="Calibri"/>
        <b val="1"/>
        <color rgb="00FFFFFF"/>
        <sz val="10"/>
      </font>
      <fill>
        <patternFill patternType="solid">
          <fgColor rgb="00F59E0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Heizlast je Raum / Heizkreis (kW)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'Heizkreise'!H1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'Heizkreise'!$F$2:$F$11</f>
            </numRef>
          </cat>
          <val>
            <numRef>
              <f>'Heizkreise'!$H$2:$H$11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Heizlast (kW)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Raum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Erforderlicher vs. Ist-Volumenstrom (l/h)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'Heizkreise'!M1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'Heizkreise'!$F$2:$F$11</f>
            </numRef>
          </cat>
          <val>
            <numRef>
              <f>'Heizkreise'!$M$2:$M$11</f>
            </numRef>
          </val>
        </ser>
        <ser>
          <idx val="1"/>
          <order val="1"/>
          <tx>
            <strRef>
              <f>'Heizkreise'!P1</f>
            </strRef>
          </tx>
          <spPr>
            <a:solidFill xmlns:a="http://schemas.openxmlformats.org/drawingml/2006/main">
              <a:srgbClr val="D4A017"/>
            </a:solidFill>
            <a:ln xmlns:a="http://schemas.openxmlformats.org/drawingml/2006/main">
              <a:prstDash val="solid"/>
            </a:ln>
          </spPr>
          <cat>
            <numRef>
              <f>'Heizkreise'!$F$2:$F$11</f>
            </numRef>
          </cat>
          <val>
            <numRef>
              <f>'Heizkreise'!$P$2:$P$11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Volumenstrom (l/h)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Statusverteilung der Heizkreise</a:t>
            </a:r>
          </a:p>
        </rich>
      </tx>
    </title>
    <plotArea>
      <pieChart>
        <varyColors val="1"/>
        <ser>
          <idx val="0"/>
          <order val="0"/>
          <tx>
            <strRef>
              <f>'Auswertung'!C24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'Auswertung'!$B$25:$B$27</f>
            </numRef>
          </cat>
          <val>
            <numRef>
              <f>'Auswertung'!$C$25:$C$27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23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44</row>
      <rowOff>0</rowOff>
    </from>
    <ext cx="432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C19"/>
  <sheetViews>
    <sheetView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90" customWidth="1" min="3" max="3"/>
  </cols>
  <sheetData>
    <row r="1" ht="26" customHeight="1">
      <c r="B1" s="1" t="inlineStr">
        <is>
          <t>Hydraulischer Abgleich – Anleitung</t>
        </is>
      </c>
    </row>
    <row r="3">
      <c r="B3" s="2" t="inlineStr">
        <is>
          <t>Zweck des hydraulischen Abgleichs</t>
        </is>
      </c>
    </row>
    <row r="4" ht="58" customHeight="1">
      <c r="B4" s="3" t="inlineStr">
        <is>
          <t>Der hydraulische Abgleich stellt sicher, dass jeder Heizkreis genau den Volumenstrom erhält, der zur Deckung seiner Heizlast erforderlich ist. So werden Energiekosten gesenkt, Geräusche vermieden und alle Räume gleichmäßig versorgt.</t>
        </is>
      </c>
      <c r="C4" s="4" t="n"/>
    </row>
    <row r="6">
      <c r="B6" s="2" t="inlineStr">
        <is>
          <t>Empfohlene Vorgehensweise</t>
        </is>
      </c>
    </row>
    <row r="7" ht="58" customHeight="1">
      <c r="B7" s="3" t="inlineStr">
        <is>
          <t>1) Heizlast je Raum erfassen. 2) Vor- und Rücklauftemperaturen festlegen. 3) Raumfläche und Differenzdruck am Ventil dokumentieren. 4) Erforderlichen Volumenstrom und Ventil-Kv berechnen. 5) Voreinstellung nach Herstellerkennlinie wählen. 6) Ist-Volumenstrom messen und Abweichung prüfen.</t>
        </is>
      </c>
      <c r="C7" s="4" t="n"/>
    </row>
    <row r="9">
      <c r="B9" s="2" t="inlineStr">
        <is>
          <t>Eingabefelder</t>
        </is>
      </c>
    </row>
    <row r="10" ht="58" customHeight="1">
      <c r="B10" s="3" t="inlineStr">
        <is>
          <t>Alle gelb markierten Zellen (Hintergrund #FFFBEB) im Blatt „Heizkreise“ sind Eingabefelder. Dort werden Heizlast, Temperaturen, Fläche, Differenzdruck und der gemessene Ist-Volumenstrom eingetragen. Alle übrigen Spalten werden automatisch berechnet.</t>
        </is>
      </c>
      <c r="C10" s="4" t="n"/>
    </row>
    <row r="12">
      <c r="B12" s="2" t="inlineStr">
        <is>
          <t>Berechnung und Prüfung</t>
        </is>
      </c>
    </row>
    <row r="13" ht="58" customHeight="1">
      <c r="B13" s="3" t="inlineStr">
        <is>
          <t>Das Blatt berechnet den erforderlichen Volumenstrom (l/h) aus Heizlast und Temperaturspreizung sowie den erforderlichen Kv-Wert aus Volumenstrom und Differenzdruck. Die Spalte „Abgleichstatus“ zeigt an, ob der Heizkreis in Ordnung ist (Abweichung ≤ 10 %) oder nachgeregelt werden muss.</t>
        </is>
      </c>
      <c r="C13" s="4" t="n"/>
    </row>
    <row r="15">
      <c r="B15" s="2" t="inlineStr">
        <is>
          <t>Einheiten</t>
        </is>
      </c>
    </row>
    <row r="16" ht="58" customHeight="1">
      <c r="B16" s="3" t="inlineStr">
        <is>
          <t>Heizlast in kW, Temperaturen in °C, Temperaturspreizung in K, Volumenstrom in l/h, Differenzdruck in mbar, Ventilkennwert Kv in m³/h.</t>
        </is>
      </c>
      <c r="C16" s="4" t="n"/>
    </row>
    <row r="18">
      <c r="B18" s="2" t="inlineStr">
        <is>
          <t>Wichtiger Hinweis</t>
        </is>
      </c>
    </row>
    <row r="19" ht="58" customHeight="1">
      <c r="B19" s="3" t="inlineStr">
        <is>
          <t>Die Ergebnisse dienen als Planungs- und Dokumentationshilfe und ersetzen keine fachgerechte Prüfung und Einstellung durch einen Heizungsfachbetrieb. Die verwendete Herstellerkennlinie ist beispielhaft und muss durch die konkrete Ventilkennlinie ersetzt werden.</t>
        </is>
      </c>
      <c r="C19" s="4" t="n"/>
    </row>
  </sheetData>
  <mergeCells count="6">
    <mergeCell ref="B4:C4"/>
    <mergeCell ref="B7:C7"/>
    <mergeCell ref="B10:C10"/>
    <mergeCell ref="B13:C13"/>
    <mergeCell ref="B16:C16"/>
    <mergeCell ref="B19:C1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5" customWidth="1" min="2" max="2"/>
    <col width="11" customWidth="1" min="3" max="3"/>
    <col width="19" customWidth="1" min="4" max="4"/>
    <col width="8" customWidth="1" min="5" max="5"/>
    <col width="16" customWidth="1" min="6" max="6"/>
    <col width="13" customWidth="1" min="7" max="7"/>
    <col width="12" customWidth="1" min="8" max="8"/>
    <col width="14" customWidth="1" min="9" max="9"/>
    <col width="14" customWidth="1" min="10" max="10"/>
    <col width="18" customWidth="1" min="11" max="11"/>
    <col width="18" customWidth="1" min="12" max="12"/>
    <col width="20" customWidth="1" min="13" max="13"/>
    <col width="20" customWidth="1" min="14" max="14"/>
    <col width="18" customWidth="1" min="15" max="15"/>
    <col width="15" customWidth="1" min="16" max="16"/>
    <col width="13" customWidth="1" min="17" max="17"/>
    <col width="14" customWidth="1" min="18" max="18"/>
    <col width="12" customWidth="1" min="19" max="19"/>
    <col width="24" customWidth="1" min="20" max="20"/>
  </cols>
  <sheetData>
    <row r="1" ht="42" customHeight="1">
      <c r="A1" s="5" t="inlineStr">
        <is>
          <t>Nr.</t>
        </is>
      </c>
      <c r="B1" s="5" t="inlineStr">
        <is>
          <t>Projekt</t>
        </is>
      </c>
      <c r="C1" s="5" t="inlineStr">
        <is>
          <t>Ort</t>
        </is>
      </c>
      <c r="D1" s="5" t="inlineStr">
        <is>
          <t>Verantwortlich</t>
        </is>
      </c>
      <c r="E1" s="5" t="inlineStr">
        <is>
          <t>Etage</t>
        </is>
      </c>
      <c r="F1" s="5" t="inlineStr">
        <is>
          <t>Raum / Heizkreis</t>
        </is>
      </c>
      <c r="G1" s="5" t="inlineStr">
        <is>
          <t>Heizfläche (m²)</t>
        </is>
      </c>
      <c r="H1" s="5" t="inlineStr">
        <is>
          <t>Heizlast (kW)</t>
        </is>
      </c>
      <c r="I1" s="5" t="inlineStr">
        <is>
          <t>Vorlauf-Soll (°C)</t>
        </is>
      </c>
      <c r="J1" s="5" t="inlineStr">
        <is>
          <t>Rücklauf-Soll (°C)</t>
        </is>
      </c>
      <c r="K1" s="5" t="inlineStr">
        <is>
          <t>Temperaturspreizung ΔT (K)</t>
        </is>
      </c>
      <c r="L1" s="5" t="inlineStr">
        <is>
          <t>Differenzdruck Ventil (mbar)</t>
        </is>
      </c>
      <c r="M1" s="5" t="inlineStr">
        <is>
          <t>Erforderlicher Volumenstrom (l/h)</t>
        </is>
      </c>
      <c r="N1" s="5" t="inlineStr">
        <is>
          <t>Ventil-Kv erforderlich (m³/h)</t>
        </is>
      </c>
      <c r="O1" s="5" t="inlineStr">
        <is>
          <t>Voreinstellung laut Hersteller</t>
        </is>
      </c>
      <c r="P1" s="5" t="inlineStr">
        <is>
          <t>Ist-Volumenstrom (l/h)</t>
        </is>
      </c>
      <c r="Q1" s="5" t="inlineStr">
        <is>
          <t>Abweichung (%)</t>
        </is>
      </c>
      <c r="R1" s="5" t="inlineStr">
        <is>
          <t>Abgleichstatus</t>
        </is>
      </c>
      <c r="S1" s="5" t="inlineStr">
        <is>
          <t>Prüfdatum</t>
        </is>
      </c>
      <c r="T1" s="5" t="inlineStr">
        <is>
          <t>Bemerkung</t>
        </is>
      </c>
    </row>
    <row r="2">
      <c r="A2" s="6" t="n">
        <v>1</v>
      </c>
      <c r="B2" s="7" t="inlineStr">
        <is>
          <t>MFH Westpark</t>
        </is>
      </c>
      <c r="C2" s="7" t="inlineStr">
        <is>
          <t>München</t>
        </is>
      </c>
      <c r="D2" s="7" t="inlineStr">
        <is>
          <t>Anna Schneider</t>
        </is>
      </c>
      <c r="E2" s="7" t="inlineStr">
        <is>
          <t>EG</t>
        </is>
      </c>
      <c r="F2" s="7" t="inlineStr">
        <is>
          <t>Wohnzimmer</t>
        </is>
      </c>
      <c r="G2" s="8" t="n">
        <v>24.5</v>
      </c>
      <c r="H2" s="9" t="n">
        <v>1.95</v>
      </c>
      <c r="I2" s="10" t="n">
        <v>45</v>
      </c>
      <c r="J2" s="10" t="n">
        <v>35</v>
      </c>
      <c r="K2" s="11">
        <f>I2-J2</f>
        <v/>
      </c>
      <c r="L2" s="12" t="n">
        <v>120</v>
      </c>
      <c r="M2" s="13">
        <f>IFERROR(H2/(1.163*K2)*1000,0)</f>
        <v/>
      </c>
      <c r="N2" s="14">
        <f>IFERROR(M2/1000/SQRT(L2/100000),0)</f>
        <v/>
      </c>
      <c r="O2" s="6">
        <f>IFERROR(VLOOKUP(N2,Auswertung!$B$15:$C$19,2,TRUE),"Prüfen")</f>
        <v/>
      </c>
      <c r="P2" s="15" t="n">
        <v>188</v>
      </c>
      <c r="Q2" s="16">
        <f>IFERROR((P2-M2)/M2,0)</f>
        <v/>
      </c>
      <c r="R2" s="17">
        <f>IF(P2="","Offen",IF(ABS(Q2)&lt;=0.1,"In Ordnung","Nachregeln"))</f>
        <v/>
      </c>
      <c r="S2" s="18" t="n">
        <v>46037</v>
      </c>
      <c r="T2" s="7" t="inlineStr">
        <is>
          <t>Ventil neu eingestellt</t>
        </is>
      </c>
    </row>
    <row r="3">
      <c r="A3" s="19" t="n">
        <v>2</v>
      </c>
      <c r="B3" s="7" t="inlineStr">
        <is>
          <t>MFH Westpark</t>
        </is>
      </c>
      <c r="C3" s="7" t="inlineStr">
        <is>
          <t>München</t>
        </is>
      </c>
      <c r="D3" s="7" t="inlineStr">
        <is>
          <t>Lukas Weber</t>
        </is>
      </c>
      <c r="E3" s="7" t="inlineStr">
        <is>
          <t>EG</t>
        </is>
      </c>
      <c r="F3" s="7" t="inlineStr">
        <is>
          <t>Küche</t>
        </is>
      </c>
      <c r="G3" s="8" t="n">
        <v>12</v>
      </c>
      <c r="H3" s="9" t="n">
        <v>0.98</v>
      </c>
      <c r="I3" s="10" t="n">
        <v>45</v>
      </c>
      <c r="J3" s="10" t="n">
        <v>35</v>
      </c>
      <c r="K3" s="20">
        <f>I3-J3</f>
        <v/>
      </c>
      <c r="L3" s="12" t="n">
        <v>100</v>
      </c>
      <c r="M3" s="21">
        <f>IFERROR(H3/(1.163*K3)*1000,0)</f>
        <v/>
      </c>
      <c r="N3" s="22">
        <f>IFERROR(M3/1000/SQRT(L3/100000),0)</f>
        <v/>
      </c>
      <c r="O3" s="19">
        <f>IFERROR(VLOOKUP(N3,Auswertung!$B$15:$C$19,2,TRUE),"Prüfen")</f>
        <v/>
      </c>
      <c r="P3" s="15" t="n">
        <v>86</v>
      </c>
      <c r="Q3" s="23">
        <f>IFERROR((P3-M3)/M3,0)</f>
        <v/>
      </c>
      <c r="R3" s="24">
        <f>IF(P3="","Offen",IF(ABS(Q3)&lt;=0.1,"In Ordnung","Nachregeln"))</f>
        <v/>
      </c>
      <c r="S3" s="18" t="n">
        <v>46037</v>
      </c>
      <c r="T3" s="7" t="inlineStr">
        <is>
          <t>Mischventil geprüft</t>
        </is>
      </c>
    </row>
    <row r="4">
      <c r="A4" s="6" t="n">
        <v>3</v>
      </c>
      <c r="B4" s="7" t="inlineStr">
        <is>
          <t>MFH Westpark</t>
        </is>
      </c>
      <c r="C4" s="7" t="inlineStr">
        <is>
          <t>München</t>
        </is>
      </c>
      <c r="D4" s="7" t="inlineStr">
        <is>
          <t>Julia Hoffmann</t>
        </is>
      </c>
      <c r="E4" s="7" t="inlineStr">
        <is>
          <t>1. OG</t>
        </is>
      </c>
      <c r="F4" s="7" t="inlineStr">
        <is>
          <t>Schlafzimmer</t>
        </is>
      </c>
      <c r="G4" s="8" t="n">
        <v>14.2</v>
      </c>
      <c r="H4" s="9" t="n">
        <v>1.05</v>
      </c>
      <c r="I4" s="10" t="n">
        <v>40</v>
      </c>
      <c r="J4" s="10" t="n">
        <v>30</v>
      </c>
      <c r="K4" s="11">
        <f>I4-J4</f>
        <v/>
      </c>
      <c r="L4" s="12" t="n">
        <v>110</v>
      </c>
      <c r="M4" s="13">
        <f>IFERROR(H4/(1.163*K4)*1000,0)</f>
        <v/>
      </c>
      <c r="N4" s="14">
        <f>IFERROR(M4/1000/SQRT(L4/100000),0)</f>
        <v/>
      </c>
      <c r="O4" s="6">
        <f>IFERROR(VLOOKUP(N4,Auswertung!$B$15:$C$19,2,TRUE),"Prüfen")</f>
        <v/>
      </c>
      <c r="P4" s="15" t="n">
        <v>107</v>
      </c>
      <c r="Q4" s="16">
        <f>IFERROR((P4-M4)/M4,0)</f>
        <v/>
      </c>
      <c r="R4" s="17">
        <f>IF(P4="","Offen",IF(ABS(Q4)&lt;=0.1,"In Ordnung","Nachregeln"))</f>
        <v/>
      </c>
      <c r="S4" s="18" t="n">
        <v>46038</v>
      </c>
      <c r="T4" s="7" t="inlineStr">
        <is>
          <t>In Ordnung</t>
        </is>
      </c>
    </row>
    <row r="5">
      <c r="A5" s="19" t="n">
        <v>4</v>
      </c>
      <c r="B5" s="7" t="inlineStr">
        <is>
          <t>MFH Westpark</t>
        </is>
      </c>
      <c r="C5" s="7" t="inlineStr">
        <is>
          <t>München</t>
        </is>
      </c>
      <c r="D5" s="7" t="inlineStr">
        <is>
          <t>Maximilian Bauer</t>
        </is>
      </c>
      <c r="E5" s="7" t="inlineStr">
        <is>
          <t>1. OG</t>
        </is>
      </c>
      <c r="F5" s="7" t="inlineStr">
        <is>
          <t>Kinderzimmer</t>
        </is>
      </c>
      <c r="G5" s="8" t="n">
        <v>13.5</v>
      </c>
      <c r="H5" s="9" t="n">
        <v>0.92</v>
      </c>
      <c r="I5" s="10" t="n">
        <v>40</v>
      </c>
      <c r="J5" s="10" t="n">
        <v>30</v>
      </c>
      <c r="K5" s="20">
        <f>I5-J5</f>
        <v/>
      </c>
      <c r="L5" s="12" t="n">
        <v>95</v>
      </c>
      <c r="M5" s="21">
        <f>IFERROR(H5/(1.163*K5)*1000,0)</f>
        <v/>
      </c>
      <c r="N5" s="22">
        <f>IFERROR(M5/1000/SQRT(L5/100000),0)</f>
        <v/>
      </c>
      <c r="O5" s="19">
        <f>IFERROR(VLOOKUP(N5,Auswertung!$B$15:$C$19,2,TRUE),"Prüfen")</f>
        <v/>
      </c>
      <c r="P5" s="15" t="n">
        <v>81</v>
      </c>
      <c r="Q5" s="23">
        <f>IFERROR((P5-M5)/M5,0)</f>
        <v/>
      </c>
      <c r="R5" s="24">
        <f>IF(P5="","Offen",IF(ABS(Q5)&lt;=0.1,"In Ordnung","Nachregeln"))</f>
        <v/>
      </c>
      <c r="S5" s="18" t="n">
        <v>46039</v>
      </c>
      <c r="T5" s="7" t="inlineStr">
        <is>
          <t>Leichte Strömungsgeräusche</t>
        </is>
      </c>
    </row>
    <row r="6">
      <c r="A6" s="6" t="n">
        <v>5</v>
      </c>
      <c r="B6" s="7" t="inlineStr">
        <is>
          <t>MFH Westpark</t>
        </is>
      </c>
      <c r="C6" s="7" t="inlineStr">
        <is>
          <t>München</t>
        </is>
      </c>
      <c r="D6" s="7" t="inlineStr">
        <is>
          <t>Sophie Wagner</t>
        </is>
      </c>
      <c r="E6" s="7" t="inlineStr">
        <is>
          <t>2. OG</t>
        </is>
      </c>
      <c r="F6" s="7" t="inlineStr">
        <is>
          <t>Büro</t>
        </is>
      </c>
      <c r="G6" s="8" t="n">
        <v>11.8</v>
      </c>
      <c r="H6" s="9" t="n">
        <v>0.85</v>
      </c>
      <c r="I6" s="10" t="n">
        <v>40</v>
      </c>
      <c r="J6" s="10" t="n">
        <v>32</v>
      </c>
      <c r="K6" s="11">
        <f>I6-J6</f>
        <v/>
      </c>
      <c r="L6" s="12" t="n">
        <v>90</v>
      </c>
      <c r="M6" s="13">
        <f>IFERROR(H6/(1.163*K6)*1000,0)</f>
        <v/>
      </c>
      <c r="N6" s="14">
        <f>IFERROR(M6/1000/SQRT(L6/100000),0)</f>
        <v/>
      </c>
      <c r="O6" s="6">
        <f>IFERROR(VLOOKUP(N6,Auswertung!$B$15:$C$19,2,TRUE),"Prüfen")</f>
        <v/>
      </c>
      <c r="P6" s="15" t="n">
        <v>92</v>
      </c>
      <c r="Q6" s="16">
        <f>IFERROR((P6-M6)/M6,0)</f>
        <v/>
      </c>
      <c r="R6" s="17">
        <f>IF(P6="","Offen",IF(ABS(Q6)&lt;=0.1,"In Ordnung","Nachregeln"))</f>
        <v/>
      </c>
      <c r="S6" s="18" t="n">
        <v>46041</v>
      </c>
      <c r="T6" s="7" t="inlineStr">
        <is>
          <t>In Ordnung</t>
        </is>
      </c>
    </row>
    <row r="7">
      <c r="A7" s="19" t="n">
        <v>6</v>
      </c>
      <c r="B7" s="7" t="inlineStr">
        <is>
          <t>MFH Westpark</t>
        </is>
      </c>
      <c r="C7" s="7" t="inlineStr">
        <is>
          <t>München</t>
        </is>
      </c>
      <c r="D7" s="7" t="inlineStr">
        <is>
          <t>Felix Richter</t>
        </is>
      </c>
      <c r="E7" s="7" t="inlineStr">
        <is>
          <t>2. OG</t>
        </is>
      </c>
      <c r="F7" s="7" t="inlineStr">
        <is>
          <t>Bad</t>
        </is>
      </c>
      <c r="G7" s="8" t="n">
        <v>6.4</v>
      </c>
      <c r="H7" s="9" t="n">
        <v>0.55</v>
      </c>
      <c r="I7" s="10" t="n">
        <v>35</v>
      </c>
      <c r="J7" s="10" t="n">
        <v>28</v>
      </c>
      <c r="K7" s="20">
        <f>I7-J7</f>
        <v/>
      </c>
      <c r="L7" s="12" t="n">
        <v>80</v>
      </c>
      <c r="M7" s="21">
        <f>IFERROR(H7/(1.163*K7)*1000,0)</f>
        <v/>
      </c>
      <c r="N7" s="22">
        <f>IFERROR(M7/1000/SQRT(L7/100000),0)</f>
        <v/>
      </c>
      <c r="O7" s="19">
        <f>IFERROR(VLOOKUP(N7,Auswertung!$B$15:$C$19,2,TRUE),"Prüfen")</f>
        <v/>
      </c>
      <c r="P7" s="15" t="n">
        <v>70</v>
      </c>
      <c r="Q7" s="23">
        <f>IFERROR((P7-M7)/M7,0)</f>
        <v/>
      </c>
      <c r="R7" s="24">
        <f>IF(P7="","Offen",IF(ABS(Q7)&lt;=0.1,"In Ordnung","Nachregeln"))</f>
        <v/>
      </c>
      <c r="S7" s="18" t="n">
        <v>46042</v>
      </c>
      <c r="T7" s="7" t="inlineStr">
        <is>
          <t>Handtuchheizkörper</t>
        </is>
      </c>
    </row>
    <row r="8">
      <c r="A8" s="6" t="n">
        <v>7</v>
      </c>
      <c r="B8" s="7" t="inlineStr">
        <is>
          <t>MFH Westpark</t>
        </is>
      </c>
      <c r="C8" s="7" t="inlineStr">
        <is>
          <t>München</t>
        </is>
      </c>
      <c r="D8" s="7" t="inlineStr">
        <is>
          <t>Laura Klein</t>
        </is>
      </c>
      <c r="E8" s="7" t="inlineStr">
        <is>
          <t>3. OG</t>
        </is>
      </c>
      <c r="F8" s="7" t="inlineStr">
        <is>
          <t>Flur</t>
        </is>
      </c>
      <c r="G8" s="8" t="n">
        <v>8</v>
      </c>
      <c r="H8" s="9" t="n">
        <v>0.45</v>
      </c>
      <c r="I8" s="10" t="n">
        <v>35</v>
      </c>
      <c r="J8" s="10" t="n">
        <v>28</v>
      </c>
      <c r="K8" s="11">
        <f>I8-J8</f>
        <v/>
      </c>
      <c r="L8" s="12" t="n">
        <v>70</v>
      </c>
      <c r="M8" s="13">
        <f>IFERROR(H8/(1.163*K8)*1000,0)</f>
        <v/>
      </c>
      <c r="N8" s="14">
        <f>IFERROR(M8/1000/SQRT(L8/100000),0)</f>
        <v/>
      </c>
      <c r="O8" s="6">
        <f>IFERROR(VLOOKUP(N8,Auswertung!$B$15:$C$19,2,TRUE),"Prüfen")</f>
        <v/>
      </c>
      <c r="P8" s="15" t="n">
        <v>56</v>
      </c>
      <c r="Q8" s="16">
        <f>IFERROR((P8-M8)/M8,0)</f>
        <v/>
      </c>
      <c r="R8" s="17">
        <f>IF(P8="","Offen",IF(ABS(Q8)&lt;=0.1,"In Ordnung","Nachregeln"))</f>
        <v/>
      </c>
      <c r="S8" s="18" t="n">
        <v>46043</v>
      </c>
      <c r="T8" s="7" t="inlineStr">
        <is>
          <t>Nachregeln empfohlen</t>
        </is>
      </c>
    </row>
    <row r="9">
      <c r="A9" s="19" t="n">
        <v>8</v>
      </c>
      <c r="B9" s="7" t="inlineStr">
        <is>
          <t>MFH Westpark</t>
        </is>
      </c>
      <c r="C9" s="7" t="inlineStr">
        <is>
          <t>München</t>
        </is>
      </c>
      <c r="D9" s="7" t="inlineStr">
        <is>
          <t>Jonas Wolf</t>
        </is>
      </c>
      <c r="E9" s="7" t="inlineStr">
        <is>
          <t>3. OG</t>
        </is>
      </c>
      <c r="F9" s="7" t="inlineStr">
        <is>
          <t>Gästezimmer</t>
        </is>
      </c>
      <c r="G9" s="8" t="n">
        <v>10.5</v>
      </c>
      <c r="H9" s="9" t="n">
        <v>0.72</v>
      </c>
      <c r="I9" s="10" t="n">
        <v>40</v>
      </c>
      <c r="J9" s="10" t="n">
        <v>30</v>
      </c>
      <c r="K9" s="20">
        <f>I9-J9</f>
        <v/>
      </c>
      <c r="L9" s="12" t="n">
        <v>85</v>
      </c>
      <c r="M9" s="21">
        <f>IFERROR(H9/(1.163*K9)*1000,0)</f>
        <v/>
      </c>
      <c r="N9" s="22">
        <f>IFERROR(M9/1000/SQRT(L9/100000),0)</f>
        <v/>
      </c>
      <c r="O9" s="19">
        <f>IFERROR(VLOOKUP(N9,Auswertung!$B$15:$C$19,2,TRUE),"Prüfen")</f>
        <v/>
      </c>
      <c r="P9" s="15" t="n">
        <v>64</v>
      </c>
      <c r="Q9" s="23">
        <f>IFERROR((P9-M9)/M9,0)</f>
        <v/>
      </c>
      <c r="R9" s="24">
        <f>IF(P9="","Offen",IF(ABS(Q9)&lt;=0.1,"In Ordnung","Nachregeln"))</f>
        <v/>
      </c>
      <c r="S9" s="18" t="n">
        <v>46044</v>
      </c>
      <c r="T9" s="7" t="inlineStr">
        <is>
          <t>Ventil tauschen prüfen</t>
        </is>
      </c>
    </row>
    <row r="10">
      <c r="A10" s="6" t="n">
        <v>9</v>
      </c>
      <c r="B10" s="7" t="inlineStr">
        <is>
          <t>MFH Westpark</t>
        </is>
      </c>
      <c r="C10" s="7" t="inlineStr">
        <is>
          <t>München</t>
        </is>
      </c>
      <c r="D10" s="7" t="inlineStr">
        <is>
          <t>Marie Neumann</t>
        </is>
      </c>
      <c r="E10" s="7" t="inlineStr">
        <is>
          <t>4. OG</t>
        </is>
      </c>
      <c r="F10" s="7" t="inlineStr">
        <is>
          <t>Esszimmer</t>
        </is>
      </c>
      <c r="G10" s="8" t="n">
        <v>16</v>
      </c>
      <c r="H10" s="9" t="n">
        <v>1.3</v>
      </c>
      <c r="I10" s="10" t="n">
        <v>45</v>
      </c>
      <c r="J10" s="10" t="n">
        <v>35</v>
      </c>
      <c r="K10" s="11">
        <f>I10-J10</f>
        <v/>
      </c>
      <c r="L10" s="12" t="n">
        <v>105</v>
      </c>
      <c r="M10" s="13">
        <f>IFERROR(H10/(1.163*K10)*1000,0)</f>
        <v/>
      </c>
      <c r="N10" s="14">
        <f>IFERROR(M10/1000/SQRT(L10/100000),0)</f>
        <v/>
      </c>
      <c r="O10" s="6">
        <f>IFERROR(VLOOKUP(N10,Auswertung!$B$15:$C$19,2,TRUE),"Prüfen")</f>
        <v/>
      </c>
      <c r="P10" s="15" t="n">
        <v>114</v>
      </c>
      <c r="Q10" s="16">
        <f>IFERROR((P10-M10)/M10,0)</f>
        <v/>
      </c>
      <c r="R10" s="17">
        <f>IF(P10="","Offen",IF(ABS(Q10)&lt;=0.1,"In Ordnung","Nachregeln"))</f>
        <v/>
      </c>
      <c r="S10" s="18" t="n">
        <v>46045</v>
      </c>
      <c r="T10" s="7" t="inlineStr">
        <is>
          <t>In Ordnung</t>
        </is>
      </c>
    </row>
    <row r="11">
      <c r="A11" s="19" t="n">
        <v>10</v>
      </c>
      <c r="B11" s="7" t="inlineStr">
        <is>
          <t>MFH Westpark</t>
        </is>
      </c>
      <c r="C11" s="7" t="inlineStr">
        <is>
          <t>München</t>
        </is>
      </c>
      <c r="D11" s="7" t="inlineStr">
        <is>
          <t>Paul Schmitt</t>
        </is>
      </c>
      <c r="E11" s="7" t="inlineStr">
        <is>
          <t>KG</t>
        </is>
      </c>
      <c r="F11" s="7" t="inlineStr">
        <is>
          <t>Hobbyraum</t>
        </is>
      </c>
      <c r="G11" s="8" t="n">
        <v>20</v>
      </c>
      <c r="H11" s="9" t="n">
        <v>2.1</v>
      </c>
      <c r="I11" s="10" t="n">
        <v>45</v>
      </c>
      <c r="J11" s="10" t="n">
        <v>35</v>
      </c>
      <c r="K11" s="20">
        <f>I11-J11</f>
        <v/>
      </c>
      <c r="L11" s="12" t="n">
        <v>130</v>
      </c>
      <c r="M11" s="21">
        <f>IFERROR(H11/(1.163*K11)*1000,0)</f>
        <v/>
      </c>
      <c r="N11" s="22">
        <f>IFERROR(M11/1000/SQRT(L11/100000),0)</f>
        <v/>
      </c>
      <c r="O11" s="19">
        <f>IFERROR(VLOOKUP(N11,Auswertung!$B$15:$C$19,2,TRUE),"Prüfen")</f>
        <v/>
      </c>
      <c r="P11" s="15" t="n">
        <v>186</v>
      </c>
      <c r="Q11" s="23">
        <f>IFERROR((P11-M11)/M11,0)</f>
        <v/>
      </c>
      <c r="R11" s="24">
        <f>IF(P11="","Offen",IF(ABS(Q11)&lt;=0.1,"In Ordnung","Nachregeln"))</f>
        <v/>
      </c>
      <c r="S11" s="18" t="n">
        <v>46046</v>
      </c>
      <c r="T11" s="7" t="inlineStr">
        <is>
          <t>Heizkörper vergrößert</t>
        </is>
      </c>
    </row>
    <row r="13">
      <c r="F13" s="25" t="inlineStr">
        <is>
          <t>Summe Heizlast:</t>
        </is>
      </c>
      <c r="G13" s="26">
        <f>SUM(H2:H11)</f>
        <v/>
      </c>
    </row>
    <row r="14">
      <c r="F14" s="25" t="inlineStr">
        <is>
          <t>Durchschn. Abweichung:</t>
        </is>
      </c>
      <c r="G14" s="27">
        <f>AVERAGE(Q2:Q11)</f>
        <v/>
      </c>
    </row>
    <row r="15">
      <c r="F15" s="25" t="inlineStr">
        <is>
          <t>Anzahl „In Ordnung“:</t>
        </is>
      </c>
      <c r="G15" s="28">
        <f>COUNTIF(R2:R11,"In Ordnung")</f>
        <v/>
      </c>
    </row>
    <row r="16">
      <c r="F16" s="25" t="inlineStr">
        <is>
          <t>Erfolgsquote:</t>
        </is>
      </c>
      <c r="G16" s="27">
        <f>IFERROR(COUNTIF(R2:R11,"In Ordnung")/COUNTA(A2:A11),0)</f>
        <v/>
      </c>
    </row>
  </sheetData>
  <conditionalFormatting sqref="R2:R11">
    <cfRule type="expression" priority="1" dxfId="0" stopIfTrue="1">
      <formula>R2="In Ordnung"</formula>
    </cfRule>
    <cfRule type="expression" priority="2" dxfId="1" stopIfTrue="1">
      <formula>R2="Nachregeln"</formula>
    </cfRule>
    <cfRule type="expression" priority="3" dxfId="2" stopIfTrue="1">
      <formula>R2="Offen"</formula>
    </cfRule>
  </conditionalFormatting>
  <conditionalFormatting sqref="Q2:Q11">
    <cfRule type="expression" priority="4" dxfId="1" stopIfTrue="1">
      <formula>Q2&lt;-0.1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C27"/>
  <sheetViews>
    <sheetView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6" customWidth="1" min="3" max="3"/>
    <col width="4" customWidth="1" min="4" max="4"/>
    <col width="20" customWidth="1" min="5" max="5"/>
    <col width="16" customWidth="1" min="6" max="6"/>
    <col width="4" customWidth="1" min="7" max="7"/>
  </cols>
  <sheetData>
    <row r="1" ht="26" customHeight="1">
      <c r="B1" s="1" t="inlineStr">
        <is>
          <t>Auswertung – Hydraulischer Abgleich</t>
        </is>
      </c>
    </row>
    <row r="3">
      <c r="B3" s="2" t="inlineStr">
        <is>
          <t>Kennzahlen (KPI)</t>
        </is>
      </c>
    </row>
    <row r="4">
      <c r="B4" s="29" t="inlineStr">
        <is>
          <t>Anzahl Heizkreise:</t>
        </is>
      </c>
      <c r="C4" s="30">
        <f>COUNTA(Heizkreise!A2:A11)</f>
        <v/>
      </c>
    </row>
    <row r="5">
      <c r="B5" s="29" t="inlineStr">
        <is>
          <t>Gesamtheizlast (kW):</t>
        </is>
      </c>
      <c r="C5" s="31">
        <f>SUM(Heizkreise!H2:H11)</f>
        <v/>
      </c>
    </row>
    <row r="6">
      <c r="B6" s="29" t="inlineStr">
        <is>
          <t>Durchschnittlicher Volumenstrom (l/h):</t>
        </is>
      </c>
      <c r="C6" s="32">
        <f>AVERAGE(Heizkreise!M2:M11)</f>
        <v/>
      </c>
    </row>
    <row r="7">
      <c r="B7" s="29" t="inlineStr">
        <is>
          <t>Anteil korrekt abgeglichener Heizkreise:</t>
        </is>
      </c>
      <c r="C7" s="33">
        <f>IFERROR(COUNTIF(Heizkreise!R2:R11,"In Ordnung")/COUNTA(Heizkreise!A2:A11),0)</f>
        <v/>
      </c>
    </row>
    <row r="8">
      <c r="B8" s="29" t="inlineStr">
        <is>
          <t>Anzahl Nachregelungen:</t>
        </is>
      </c>
      <c r="C8" s="30">
        <f>COUNTIF(Heizkreise!R2:R11,"Nachregeln")</f>
        <v/>
      </c>
    </row>
    <row r="9">
      <c r="B9" s="29" t="inlineStr">
        <is>
          <t>Anzahl offene Heizkreise:</t>
        </is>
      </c>
      <c r="C9" s="30">
        <f>COUNTIF(Heizkreise!R2:R11,"Offen")</f>
        <v/>
      </c>
    </row>
    <row r="12">
      <c r="B12" s="2" t="inlineStr">
        <is>
          <t>Hersteller-Voreinstellung (beispielhafte Kennlinie)</t>
        </is>
      </c>
    </row>
    <row r="14">
      <c r="B14" s="5" t="inlineStr">
        <is>
          <t>Kv-Bereich von (m³/h)</t>
        </is>
      </c>
      <c r="C14" s="5" t="inlineStr">
        <is>
          <t>Voreinstellung</t>
        </is>
      </c>
    </row>
    <row r="15">
      <c r="B15" s="34" t="n">
        <v>0</v>
      </c>
      <c r="C15" s="35" t="n">
        <v>1</v>
      </c>
    </row>
    <row r="16">
      <c r="B16" s="36" t="n">
        <v>0.1</v>
      </c>
      <c r="C16" s="37" t="n">
        <v>1.5</v>
      </c>
    </row>
    <row r="17">
      <c r="B17" s="34" t="n">
        <v>0.2</v>
      </c>
      <c r="C17" s="35" t="n">
        <v>2</v>
      </c>
    </row>
    <row r="18">
      <c r="B18" s="36" t="n">
        <v>0.3</v>
      </c>
      <c r="C18" s="37" t="n">
        <v>2.5</v>
      </c>
    </row>
    <row r="19">
      <c r="B19" s="34" t="n">
        <v>0.4</v>
      </c>
      <c r="C19" s="35" t="n">
        <v>3</v>
      </c>
    </row>
    <row r="21">
      <c r="B21" s="38" t="inlineStr">
        <is>
          <t>Hinweis: beispielhafte Herstellerkennlinie – durch die konkrete Ventilkennlinie ersetzen.</t>
        </is>
      </c>
    </row>
    <row r="23">
      <c r="B23" s="2" t="inlineStr">
        <is>
          <t>Statusverteilung (für Kreisdiagramm)</t>
        </is>
      </c>
    </row>
    <row r="24">
      <c r="B24" s="5" t="inlineStr">
        <is>
          <t>Status</t>
        </is>
      </c>
      <c r="C24" s="5" t="inlineStr">
        <is>
          <t>Anzahl</t>
        </is>
      </c>
    </row>
    <row r="25">
      <c r="B25" s="39" t="inlineStr">
        <is>
          <t>In Ordnung</t>
        </is>
      </c>
      <c r="C25" s="6">
        <f>COUNTIF(Heizkreise!R2:R11,"In Ordnung")</f>
        <v/>
      </c>
    </row>
    <row r="26">
      <c r="B26" s="40" t="inlineStr">
        <is>
          <t>Nachregeln</t>
        </is>
      </c>
      <c r="C26" s="19">
        <f>COUNTIF(Heizkreise!R2:R11,"Nachregeln")</f>
        <v/>
      </c>
    </row>
    <row r="27">
      <c r="B27" s="39" t="inlineStr">
        <is>
          <t>Offen</t>
        </is>
      </c>
      <c r="C27" s="6">
        <f>COUNTIF(Heizkreise!R2:R11,"Offen")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C9"/>
  <sheetViews>
    <sheetView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88" customWidth="1" min="3" max="3"/>
  </cols>
  <sheetData>
    <row r="1" ht="26" customHeight="1">
      <c r="B1" s="1" t="inlineStr">
        <is>
          <t>Hinweise zur Arbeitsmappe</t>
        </is>
      </c>
    </row>
    <row r="3" ht="44" customHeight="1">
      <c r="B3" s="29" t="inlineStr">
        <is>
          <t>Anleitung</t>
        </is>
      </c>
      <c r="C3" s="41" t="inlineStr">
        <is>
          <t>Kurzanleitung zum hydraulischen Abgleich: Zweck, Vorgehensweise, Eingabefelder, Berechnung und Einheiten.</t>
        </is>
      </c>
    </row>
    <row r="4" ht="44" customHeight="1">
      <c r="B4" s="29" t="inlineStr">
        <is>
          <t>Heizkreise</t>
        </is>
      </c>
      <c r="C4" s="41" t="inlineStr">
        <is>
          <t>Haupttabelle mit allen Heizkreisen des Beispielobjekts MFH Westpark in München. Gelbe Zellen sind Eingabefelder. Temperaturspreizung, Volumenstrom, Kv-Wert, Voreinstellung, Abweichung und Status werden automatisch berechnet.</t>
        </is>
      </c>
    </row>
    <row r="5" ht="44" customHeight="1">
      <c r="B5" s="29" t="inlineStr">
        <is>
          <t>Auswertung</t>
        </is>
      </c>
      <c r="C5" s="41" t="inlineStr">
        <is>
          <t>Dashboard mit Kennzahlen, beispielhafter Herstellerkennlinie für die Ventilvoreinstellung sowie drei Diagrammen (Heizlast, Volumenstrom-Vergleich, Statusverteilung).</t>
        </is>
      </c>
    </row>
    <row r="6" ht="44" customHeight="1">
      <c r="B6" s="29" t="inlineStr">
        <is>
          <t>Hinweise</t>
        </is>
      </c>
      <c r="C6" s="41" t="inlineStr">
        <is>
          <t>Dieses Blatt: Übersicht über die Arbeitsmappe und wichtige rechtliche Hinweise.</t>
        </is>
      </c>
    </row>
    <row r="7" ht="44" customHeight="1">
      <c r="B7" s="29" t="inlineStr">
        <is>
          <t>Spalten Heizkreise</t>
        </is>
      </c>
      <c r="C7" s="41" t="inlineStr">
        <is>
          <t>Nr., Projekt, Ort, Verantwortlich, Etage, Raum/Heizkreis, Heizfläche, Heizlast, Vor-/Rücklauf-Soll, ΔT, Differenzdruck, Volumenstrom (erforderlich und Ist), Kv-Wert, Voreinstellung, Abweichung, Status, Prüfdatum, Bemerkung.</t>
        </is>
      </c>
    </row>
    <row r="8" ht="44" customHeight="1">
      <c r="B8" s="29" t="inlineStr">
        <is>
          <t>Statuslogik</t>
        </is>
      </c>
      <c r="C8" s="41" t="inlineStr">
        <is>
          <t>„In Ordnung“ bei Abweichung ≤ 10 %, „Nachregeln“ bei größerer Abweichung, „Offen“ solange kein Ist-Volumenstrom eingetragen ist.</t>
        </is>
      </c>
    </row>
    <row r="9" ht="44" customHeight="1">
      <c r="B9" s="29" t="inlineStr">
        <is>
          <t>Haftung</t>
        </is>
      </c>
      <c r="C9" s="41" t="inlineStr">
        <is>
          <t>Alle Ergebnisse dienen als Planungs- und Dokumentationshilfe und ersetzen keine fachgerechte Prüfung durch einen Heizungsfachbetrieb.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2026-08-01T05:37:47Z</dcterms:created>
  <dcterms:modified xmlns:dcterms="http://purl.org/dc/terms/" xmlns:xsi="http://www.w3.org/2001/XMLSchema-instance" xsi:type="dcterms:W3CDTF">2026-08-01T05:37:47Z</dcterms:modified>
</cp:coreProperties>
</file>