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io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 &quot;€&quot;"/>
    <numFmt numFmtId="165" formatCode="#.##0,00"/>
    <numFmt numFmtId="166" formatCode="0&quot;%&quot;"/>
    <numFmt numFmtId="167" formatCode="0,0%"/>
  </numFmts>
  <fonts count="8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22C55E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7" fillId="6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5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right" vertical="center"/>
    </xf>
    <xf numFmtId="0" fontId="5" fillId="0" borderId="0" pivotButton="0" quotePrefix="0" xfId="0"/>
    <xf numFmtId="164" fontId="6" fillId="0" borderId="0" pivotButton="0" quotePrefix="0" xfId="0"/>
    <xf numFmtId="167" fontId="6" fillId="0" borderId="0" pivotButton="0" quotePrefix="0" xfId="0"/>
    <xf numFmtId="0" fontId="1" fillId="0" borderId="0" pivotButton="0" quotePrefix="0" xfId="0"/>
    <xf numFmtId="0" fontId="5" fillId="3" borderId="1" applyAlignment="1" pivotButton="0" quotePrefix="0" xfId="0">
      <alignment horizontal="left" vertical="center" wrapText="1"/>
    </xf>
    <xf numFmtId="167" fontId="4" fillId="3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167" fontId="4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0" fontId="7" fillId="6" borderId="1" pivotButton="0" quotePrefix="0" xfId="0"/>
    <xf numFmtId="0" fontId="4" fillId="3" borderId="1" pivotButton="0" quotePrefix="0" xfId="0"/>
    <xf numFmtId="164" fontId="4" fillId="3" borderId="1" pivotButton="0" quotePrefix="0" xfId="0"/>
    <xf numFmtId="0" fontId="4" fillId="5" borderId="1" pivotButton="0" quotePrefix="0" xfId="0"/>
    <xf numFmtId="164" fontId="4" fillId="5" borderId="1" pivotButton="0" quotePrefix="0" xfId="0"/>
    <xf numFmtId="0" fontId="3" fillId="2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.5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 je Kategorie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'Dashboard'!$D$4:$D$8</f>
            </numRef>
          </cat>
          <val>
            <numRef>
              <f>'Dashboard'!$E$4:$E$8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Material- vs. Lohnkostenanteil</a:t>
            </a:r>
          </a:p>
        </rich>
      </tx>
    </title>
    <plotArea>
      <pieChart>
        <varyColors val="1"/>
        <ser>
          <idx val="0"/>
          <order val="0"/>
          <tx>
            <strRef>
              <f>'Dashboard'!B26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'Dashboard'!$A$27:$A$28</f>
            </numRef>
          </cat>
          <val>
            <numRef>
              <f>'Dashboard'!$B$27:$B$28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20" customWidth="1" min="3" max="3"/>
    <col width="9" customWidth="1" min="4" max="4"/>
    <col width="8" customWidth="1" min="5" max="5"/>
    <col width="13" customWidth="1" min="6" max="6"/>
    <col width="14" customWidth="1" min="7" max="7"/>
    <col width="13" customWidth="1" min="8" max="8"/>
    <col width="12" customWidth="1" min="9" max="9"/>
    <col width="15" customWidth="1" min="10" max="10"/>
    <col width="14" customWidth="1" min="11" max="11"/>
    <col width="11" customWidth="1" min="12" max="12"/>
    <col width="14" customWidth="1" min="13" max="13"/>
    <col width="3" customWidth="1" min="14" max="14"/>
    <col width="20" customWidth="1" min="15" max="15"/>
    <col width="14" customWidth="1" min="16" max="16"/>
  </cols>
  <sheetData>
    <row r="1" ht="26" customHeight="1">
      <c r="A1" s="1" t="inlineStr">
        <is>
          <t>Kalkulation Elektroinstallation – Projekt Musterhaus</t>
        </is>
      </c>
    </row>
    <row r="2">
      <c r="A2" s="2" t="inlineStr">
        <is>
          <t>Projekt: Neubau Musterstraße 12, 70173 Stuttgart | Stand: 21.07.2026</t>
        </is>
      </c>
      <c r="O2" s="3" t="inlineStr">
        <is>
          <t>Stundensatz-Tabelle</t>
        </is>
      </c>
    </row>
    <row r="3">
      <c r="O3" s="4" t="inlineStr">
        <is>
          <t>Kategorie</t>
        </is>
      </c>
      <c r="P3" s="4" t="inlineStr">
        <is>
          <t>Stundensatz €</t>
        </is>
      </c>
    </row>
    <row r="4" ht="34" customHeight="1">
      <c r="A4" s="4" t="inlineStr">
        <is>
          <t>Pos.</t>
        </is>
      </c>
      <c r="B4" s="4" t="inlineStr">
        <is>
          <t>Bezeichnung</t>
        </is>
      </c>
      <c r="C4" s="4" t="inlineStr">
        <is>
          <t>Kategorie</t>
        </is>
      </c>
      <c r="D4" s="4" t="inlineStr">
        <is>
          <t>Menge</t>
        </is>
      </c>
      <c r="E4" s="4" t="inlineStr">
        <is>
          <t>Einheit</t>
        </is>
      </c>
      <c r="F4" s="4" t="inlineStr">
        <is>
          <t>Material €/Einh.</t>
        </is>
      </c>
      <c r="G4" s="4" t="inlineStr">
        <is>
          <t>Material gesamt</t>
        </is>
      </c>
      <c r="H4" s="4" t="inlineStr">
        <is>
          <t>Arbeitszeit h/Einh.</t>
        </is>
      </c>
      <c r="I4" s="4" t="inlineStr">
        <is>
          <t>Stundensatz €</t>
        </is>
      </c>
      <c r="J4" s="4" t="inlineStr">
        <is>
          <t>Lohnkosten gesamt</t>
        </is>
      </c>
      <c r="K4" s="4" t="inlineStr">
        <is>
          <t>Gesamtkosten</t>
        </is>
      </c>
      <c r="L4" s="4" t="inlineStr">
        <is>
          <t>Aufschlag %</t>
        </is>
      </c>
      <c r="M4" s="4" t="inlineStr">
        <is>
          <t>Verkaufspreis</t>
        </is>
      </c>
      <c r="O4" s="5" t="inlineStr">
        <is>
          <t>Steckdosen &amp; Schalter</t>
        </is>
      </c>
      <c r="P4" s="6" t="n">
        <v>42</v>
      </c>
    </row>
    <row r="5">
      <c r="A5" s="7" t="n">
        <v>1</v>
      </c>
      <c r="B5" s="5" t="inlineStr">
        <is>
          <t>Unterverteilung erneuern (12 Sicherungen)</t>
        </is>
      </c>
      <c r="C5" s="7" t="inlineStr">
        <is>
          <t>Verteilung</t>
        </is>
      </c>
      <c r="D5" s="7" t="n">
        <v>1</v>
      </c>
      <c r="E5" s="7" t="inlineStr">
        <is>
          <t>Stk</t>
        </is>
      </c>
      <c r="F5" s="8" t="n">
        <v>850</v>
      </c>
      <c r="G5" s="8">
        <f>D5*F5</f>
        <v/>
      </c>
      <c r="H5" s="9" t="n">
        <v>8</v>
      </c>
      <c r="I5" s="8">
        <f>IFERROR(VLOOKUP(C5,$O$3:$P$7,2,FALSE),45)</f>
        <v/>
      </c>
      <c r="J5" s="8">
        <f>D5*H5*I5</f>
        <v/>
      </c>
      <c r="K5" s="8">
        <f>G5+J5</f>
        <v/>
      </c>
      <c r="L5" s="10" t="n">
        <v>15</v>
      </c>
      <c r="M5" s="8">
        <f>K5*(1+L5/100)</f>
        <v/>
      </c>
      <c r="O5" s="11" t="inlineStr">
        <is>
          <t>Beleuchtung</t>
        </is>
      </c>
      <c r="P5" s="12" t="n">
        <v>42</v>
      </c>
    </row>
    <row r="6">
      <c r="A6" s="13" t="n">
        <v>2</v>
      </c>
      <c r="B6" s="11" t="inlineStr">
        <is>
          <t>Steckdosen installieren, Aufputz</t>
        </is>
      </c>
      <c r="C6" s="13" t="inlineStr">
        <is>
          <t>Steckdosen &amp; Schalter</t>
        </is>
      </c>
      <c r="D6" s="13" t="n">
        <v>25</v>
      </c>
      <c r="E6" s="13" t="inlineStr">
        <is>
          <t>Stk</t>
        </is>
      </c>
      <c r="F6" s="14" t="n">
        <v>12</v>
      </c>
      <c r="G6" s="14">
        <f>D6*F6</f>
        <v/>
      </c>
      <c r="H6" s="15" t="n">
        <v>0.5</v>
      </c>
      <c r="I6" s="14">
        <f>IFERROR(VLOOKUP(C6,$O$3:$P$7,2,FALSE),45)</f>
        <v/>
      </c>
      <c r="J6" s="14">
        <f>D6*H6*I6</f>
        <v/>
      </c>
      <c r="K6" s="14">
        <f>G6+J6</f>
        <v/>
      </c>
      <c r="L6" s="10" t="n">
        <v>15</v>
      </c>
      <c r="M6" s="14">
        <f>K6*(1+L6/100)</f>
        <v/>
      </c>
      <c r="O6" s="5" t="inlineStr">
        <is>
          <t>Verteilung</t>
        </is>
      </c>
      <c r="P6" s="6" t="n">
        <v>55</v>
      </c>
    </row>
    <row r="7">
      <c r="A7" s="7" t="n">
        <v>3</v>
      </c>
      <c r="B7" s="5" t="inlineStr">
        <is>
          <t>Lichtschalter installieren</t>
        </is>
      </c>
      <c r="C7" s="7" t="inlineStr">
        <is>
          <t>Steckdosen &amp; Schalter</t>
        </is>
      </c>
      <c r="D7" s="7" t="n">
        <v>15</v>
      </c>
      <c r="E7" s="7" t="inlineStr">
        <is>
          <t>Stk</t>
        </is>
      </c>
      <c r="F7" s="8" t="n">
        <v>9</v>
      </c>
      <c r="G7" s="8">
        <f>D7*F7</f>
        <v/>
      </c>
      <c r="H7" s="9" t="n">
        <v>0.4</v>
      </c>
      <c r="I7" s="8">
        <f>IFERROR(VLOOKUP(C7,$O$3:$P$7,2,FALSE),45)</f>
        <v/>
      </c>
      <c r="J7" s="8">
        <f>D7*H7*I7</f>
        <v/>
      </c>
      <c r="K7" s="8">
        <f>G7+J7</f>
        <v/>
      </c>
      <c r="L7" s="10" t="n">
        <v>15</v>
      </c>
      <c r="M7" s="8">
        <f>K7*(1+L7/100)</f>
        <v/>
      </c>
      <c r="O7" s="11" t="inlineStr">
        <is>
          <t>Datentechnik</t>
        </is>
      </c>
      <c r="P7" s="12" t="n">
        <v>48</v>
      </c>
    </row>
    <row r="8">
      <c r="A8" s="13" t="n">
        <v>4</v>
      </c>
      <c r="B8" s="11" t="inlineStr">
        <is>
          <t>LED-Deckenleuchten montieren</t>
        </is>
      </c>
      <c r="C8" s="13" t="inlineStr">
        <is>
          <t>Beleuchtung</t>
        </is>
      </c>
      <c r="D8" s="13" t="n">
        <v>12</v>
      </c>
      <c r="E8" s="13" t="inlineStr">
        <is>
          <t>Stk</t>
        </is>
      </c>
      <c r="F8" s="14" t="n">
        <v>45</v>
      </c>
      <c r="G8" s="14">
        <f>D8*F8</f>
        <v/>
      </c>
      <c r="H8" s="15" t="n">
        <v>0.6</v>
      </c>
      <c r="I8" s="14">
        <f>IFERROR(VLOOKUP(C8,$O$3:$P$7,2,FALSE),45)</f>
        <v/>
      </c>
      <c r="J8" s="14">
        <f>D8*H8*I8</f>
        <v/>
      </c>
      <c r="K8" s="14">
        <f>G8+J8</f>
        <v/>
      </c>
      <c r="L8" s="10" t="n">
        <v>18</v>
      </c>
      <c r="M8" s="14">
        <f>K8*(1+L8/100)</f>
        <v/>
      </c>
      <c r="O8" s="5" t="inlineStr">
        <is>
          <t>Sicherheitstechnik</t>
        </is>
      </c>
      <c r="P8" s="6" t="n">
        <v>50</v>
      </c>
    </row>
    <row r="9">
      <c r="A9" s="7" t="n">
        <v>5</v>
      </c>
      <c r="B9" s="5" t="inlineStr">
        <is>
          <t>Kabelverlegung NYM-J 3x1,5</t>
        </is>
      </c>
      <c r="C9" s="7" t="inlineStr">
        <is>
          <t>Verteilung</t>
        </is>
      </c>
      <c r="D9" s="7" t="n">
        <v>180</v>
      </c>
      <c r="E9" s="7" t="inlineStr">
        <is>
          <t>m</t>
        </is>
      </c>
      <c r="F9" s="8" t="n">
        <v>1.2</v>
      </c>
      <c r="G9" s="8">
        <f>D9*F9</f>
        <v/>
      </c>
      <c r="H9" s="9" t="n">
        <v>0.05</v>
      </c>
      <c r="I9" s="8">
        <f>IFERROR(VLOOKUP(C9,$O$3:$P$7,2,FALSE),45)</f>
        <v/>
      </c>
      <c r="J9" s="8">
        <f>D9*H9*I9</f>
        <v/>
      </c>
      <c r="K9" s="8">
        <f>G9+J9</f>
        <v/>
      </c>
      <c r="L9" s="10" t="n">
        <v>12</v>
      </c>
      <c r="M9" s="8">
        <f>K9*(1+L9/100)</f>
        <v/>
      </c>
    </row>
    <row r="10">
      <c r="A10" s="13" t="n">
        <v>6</v>
      </c>
      <c r="B10" s="11" t="inlineStr">
        <is>
          <t>FI-Schutzschalter einbauen</t>
        </is>
      </c>
      <c r="C10" s="13" t="inlineStr">
        <is>
          <t>Sicherheitstechnik</t>
        </is>
      </c>
      <c r="D10" s="13" t="n">
        <v>3</v>
      </c>
      <c r="E10" s="13" t="inlineStr">
        <is>
          <t>Stk</t>
        </is>
      </c>
      <c r="F10" s="14" t="n">
        <v>65</v>
      </c>
      <c r="G10" s="14">
        <f>D10*F10</f>
        <v/>
      </c>
      <c r="H10" s="15" t="n">
        <v>1</v>
      </c>
      <c r="I10" s="14">
        <f>IFERROR(VLOOKUP(C10,$O$3:$P$7,2,FALSE),45)</f>
        <v/>
      </c>
      <c r="J10" s="14">
        <f>D10*H10*I10</f>
        <v/>
      </c>
      <c r="K10" s="14">
        <f>G10+J10</f>
        <v/>
      </c>
      <c r="L10" s="10" t="n">
        <v>15</v>
      </c>
      <c r="M10" s="14">
        <f>K10*(1+L10/100)</f>
        <v/>
      </c>
    </row>
    <row r="11">
      <c r="A11" s="7" t="n">
        <v>7</v>
      </c>
      <c r="B11" s="5" t="inlineStr">
        <is>
          <t>Netzwerkdosen installieren, CAT7</t>
        </is>
      </c>
      <c r="C11" s="7" t="inlineStr">
        <is>
          <t>Datentechnik</t>
        </is>
      </c>
      <c r="D11" s="7" t="n">
        <v>8</v>
      </c>
      <c r="E11" s="7" t="inlineStr">
        <is>
          <t>Stk</t>
        </is>
      </c>
      <c r="F11" s="8" t="n">
        <v>18</v>
      </c>
      <c r="G11" s="8">
        <f>D11*F11</f>
        <v/>
      </c>
      <c r="H11" s="9" t="n">
        <v>0.5</v>
      </c>
      <c r="I11" s="8">
        <f>IFERROR(VLOOKUP(C11,$O$3:$P$7,2,FALSE),45)</f>
        <v/>
      </c>
      <c r="J11" s="8">
        <f>D11*H11*I11</f>
        <v/>
      </c>
      <c r="K11" s="8">
        <f>G11+J11</f>
        <v/>
      </c>
      <c r="L11" s="10" t="n">
        <v>18</v>
      </c>
      <c r="M11" s="8">
        <f>K11*(1+L11/100)</f>
        <v/>
      </c>
    </row>
    <row r="12">
      <c r="A12" s="13" t="n">
        <v>8</v>
      </c>
      <c r="B12" s="11" t="inlineStr">
        <is>
          <t>Rauchmelder montieren</t>
        </is>
      </c>
      <c r="C12" s="13" t="inlineStr">
        <is>
          <t>Sicherheitstechnik</t>
        </is>
      </c>
      <c r="D12" s="13" t="n">
        <v>10</v>
      </c>
      <c r="E12" s="13" t="inlineStr">
        <is>
          <t>Stk</t>
        </is>
      </c>
      <c r="F12" s="14" t="n">
        <v>25</v>
      </c>
      <c r="G12" s="14">
        <f>D12*F12</f>
        <v/>
      </c>
      <c r="H12" s="15" t="n">
        <v>0.3</v>
      </c>
      <c r="I12" s="14">
        <f>IFERROR(VLOOKUP(C12,$O$3:$P$7,2,FALSE),45)</f>
        <v/>
      </c>
      <c r="J12" s="14">
        <f>D12*H12*I12</f>
        <v/>
      </c>
      <c r="K12" s="14">
        <f>G12+J12</f>
        <v/>
      </c>
      <c r="L12" s="10" t="n">
        <v>20</v>
      </c>
      <c r="M12" s="14">
        <f>K12*(1+L12/100)</f>
        <v/>
      </c>
    </row>
    <row r="13">
      <c r="A13" s="7" t="n">
        <v>9</v>
      </c>
      <c r="B13" s="5" t="inlineStr">
        <is>
          <t>Video-Klingelanlage installieren</t>
        </is>
      </c>
      <c r="C13" s="7" t="inlineStr">
        <is>
          <t>Sicherheitstechnik</t>
        </is>
      </c>
      <c r="D13" s="7" t="n">
        <v>1</v>
      </c>
      <c r="E13" s="7" t="inlineStr">
        <is>
          <t>Stk</t>
        </is>
      </c>
      <c r="F13" s="8" t="n">
        <v>320</v>
      </c>
      <c r="G13" s="8">
        <f>D13*F13</f>
        <v/>
      </c>
      <c r="H13" s="9" t="n">
        <v>4</v>
      </c>
      <c r="I13" s="8">
        <f>IFERROR(VLOOKUP(C13,$O$3:$P$7,2,FALSE),45)</f>
        <v/>
      </c>
      <c r="J13" s="8">
        <f>D13*H13*I13</f>
        <v/>
      </c>
      <c r="K13" s="8">
        <f>G13+J13</f>
        <v/>
      </c>
      <c r="L13" s="10" t="n">
        <v>20</v>
      </c>
      <c r="M13" s="8">
        <f>K13*(1+L13/100)</f>
        <v/>
      </c>
    </row>
    <row r="14">
      <c r="A14" s="13" t="n">
        <v>10</v>
      </c>
      <c r="B14" s="11" t="inlineStr">
        <is>
          <t>Außenbeleuchtung mit Sensor</t>
        </is>
      </c>
      <c r="C14" s="13" t="inlineStr">
        <is>
          <t>Beleuchtung</t>
        </is>
      </c>
      <c r="D14" s="13" t="n">
        <v>4</v>
      </c>
      <c r="E14" s="13" t="inlineStr">
        <is>
          <t>Stk</t>
        </is>
      </c>
      <c r="F14" s="14" t="n">
        <v>55</v>
      </c>
      <c r="G14" s="14">
        <f>D14*F14</f>
        <v/>
      </c>
      <c r="H14" s="15" t="n">
        <v>0.8</v>
      </c>
      <c r="I14" s="14">
        <f>IFERROR(VLOOKUP(C14,$O$3:$P$7,2,FALSE),45)</f>
        <v/>
      </c>
      <c r="J14" s="14">
        <f>D14*H14*I14</f>
        <v/>
      </c>
      <c r="K14" s="14">
        <f>G14+J14</f>
        <v/>
      </c>
      <c r="L14" s="10" t="n">
        <v>18</v>
      </c>
      <c r="M14" s="14">
        <f>K14*(1+L14/100)</f>
        <v/>
      </c>
    </row>
    <row r="15" ht="20" customHeight="1">
      <c r="A15" s="16" t="n"/>
      <c r="B15" s="17" t="inlineStr">
        <is>
          <t>GESAMTSUMME</t>
        </is>
      </c>
      <c r="C15" s="16" t="n"/>
      <c r="D15" s="16" t="n"/>
      <c r="E15" s="16" t="n"/>
      <c r="F15" s="16" t="n"/>
      <c r="G15" s="18">
        <f>SUM(G5:G14)</f>
        <v/>
      </c>
      <c r="H15" s="16" t="n"/>
      <c r="I15" s="16" t="n"/>
      <c r="J15" s="18">
        <f>SUM(J5:J14)</f>
        <v/>
      </c>
      <c r="K15" s="18">
        <f>SUM(K5:K14)</f>
        <v/>
      </c>
      <c r="L15" s="16" t="n"/>
      <c r="M15" s="18">
        <f>SUM(M5:M14)</f>
        <v/>
      </c>
    </row>
    <row r="17">
      <c r="B17" s="19" t="inlineStr">
        <is>
          <t>Marge gesamt (Verkaufspreis - Gesamtkosten):</t>
        </is>
      </c>
      <c r="G17" s="20">
        <f>M15-K15</f>
        <v/>
      </c>
    </row>
    <row r="18">
      <c r="B18" s="19" t="inlineStr">
        <is>
          <t>Marge in % der Gesamtkosten:</t>
        </is>
      </c>
      <c r="G18" s="21">
        <f>IFERROR((M15-K15)/K15,0)</f>
        <v/>
      </c>
    </row>
    <row r="19">
      <c r="B19" s="19" t="inlineStr">
        <is>
          <t>Status Kalkulation:</t>
        </is>
      </c>
      <c r="G19" s="19">
        <f>IF(K15&gt;10000,"Prüfen: hohe Kosten",IF(M15-K15&lt;500,"Marge gering","OK"))</f>
        <v/>
      </c>
    </row>
  </sheetData>
  <mergeCells count="7">
    <mergeCell ref="A1:M1"/>
    <mergeCell ref="A2:M2"/>
    <mergeCell ref="B15:F15"/>
    <mergeCell ref="B17:F17"/>
    <mergeCell ref="B18:F18"/>
    <mergeCell ref="B19:F19"/>
    <mergeCell ref="O2:P2"/>
  </mergeCells>
  <conditionalFormatting sqref="L5:L14">
    <cfRule type="expression" priority="1" dxfId="0" stopIfTrue="1">
      <formula>L5&lt;12</formula>
    </cfRule>
    <cfRule type="expression" priority="2" dxfId="1" stopIfTrue="1">
      <formula>L5&gt;=18</formula>
    </cfRule>
  </conditionalFormatting>
  <dataValidations count="1">
    <dataValidation sqref="C5:C14" showErrorMessage="1" showInputMessage="1" allowBlank="1" type="list">
      <formula1>"Steckdosen &amp; Schalter,Beleuchtung,Verteilung,Datentechnik,Sicherheitstechnik"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3" customWidth="1" min="3" max="3"/>
    <col width="22" customWidth="1" min="4" max="4"/>
    <col width="16" customWidth="1" min="5" max="5"/>
    <col width="16" customWidth="1" min="6" max="6"/>
  </cols>
  <sheetData>
    <row r="1" ht="26" customHeight="1">
      <c r="A1" s="22" t="inlineStr">
        <is>
          <t>Dashboard – Kostenübersicht Elektroinstallation</t>
        </is>
      </c>
    </row>
    <row r="3">
      <c r="A3" s="4" t="inlineStr">
        <is>
          <t>Kennzahl</t>
        </is>
      </c>
      <c r="B3" s="4" t="inlineStr">
        <is>
          <t>Wert</t>
        </is>
      </c>
      <c r="D3" s="4" t="inlineStr">
        <is>
          <t>Kategorie</t>
        </is>
      </c>
      <c r="E3" s="4" t="inlineStr">
        <is>
          <t>Gesamtkosten</t>
        </is>
      </c>
      <c r="F3" s="4" t="inlineStr">
        <is>
          <t>Anteil %</t>
        </is>
      </c>
    </row>
    <row r="4">
      <c r="A4" s="23" t="inlineStr">
        <is>
          <t>Materialkosten gesamt</t>
        </is>
      </c>
      <c r="B4" s="8">
        <f>Kalkulation!G15</f>
        <v/>
      </c>
      <c r="D4" s="5" t="inlineStr">
        <is>
          <t>Steckdosen &amp; Schalter</t>
        </is>
      </c>
      <c r="E4" s="8">
        <f>SUMIF(Kalkulation!$C$5:$C$14,D4,Kalkulation!$K$5:$K$14)</f>
        <v/>
      </c>
      <c r="F4" s="24">
        <f>IFERROR(E4/Kalkulation!K15,0)</f>
        <v/>
      </c>
    </row>
    <row r="5">
      <c r="A5" s="25" t="inlineStr">
        <is>
          <t>Lohnkosten gesamt</t>
        </is>
      </c>
      <c r="B5" s="14">
        <f>Kalkulation!J15</f>
        <v/>
      </c>
      <c r="D5" s="11" t="inlineStr">
        <is>
          <t>Beleuchtung</t>
        </is>
      </c>
      <c r="E5" s="14">
        <f>SUMIF(Kalkulation!$C$5:$C$14,D5,Kalkulation!$K$5:$K$14)</f>
        <v/>
      </c>
      <c r="F5" s="26">
        <f>IFERROR(E5/Kalkulation!K15,0)</f>
        <v/>
      </c>
    </row>
    <row r="6">
      <c r="A6" s="23" t="inlineStr">
        <is>
          <t>Gesamtkosten (Kalkulation)</t>
        </is>
      </c>
      <c r="B6" s="8">
        <f>Kalkulation!K15</f>
        <v/>
      </c>
      <c r="D6" s="5" t="inlineStr">
        <is>
          <t>Verteilung</t>
        </is>
      </c>
      <c r="E6" s="8">
        <f>SUMIF(Kalkulation!$C$5:$C$14,D6,Kalkulation!$K$5:$K$14)</f>
        <v/>
      </c>
      <c r="F6" s="24">
        <f>IFERROR(E6/Kalkulation!K15,0)</f>
        <v/>
      </c>
    </row>
    <row r="7">
      <c r="A7" s="25" t="inlineStr">
        <is>
          <t>Verkaufspreis gesamt</t>
        </is>
      </c>
      <c r="B7" s="14">
        <f>Kalkulation!M15</f>
        <v/>
      </c>
      <c r="D7" s="11" t="inlineStr">
        <is>
          <t>Datentechnik</t>
        </is>
      </c>
      <c r="E7" s="14">
        <f>SUMIF(Kalkulation!$C$5:$C$14,D7,Kalkulation!$K$5:$K$14)</f>
        <v/>
      </c>
      <c r="F7" s="26">
        <f>IFERROR(E7/Kalkulation!K15,0)</f>
        <v/>
      </c>
    </row>
    <row r="8">
      <c r="A8" s="23" t="inlineStr">
        <is>
          <t>Marge gesamt</t>
        </is>
      </c>
      <c r="B8" s="8">
        <f>Kalkulation!M15-Kalkulation!K15</f>
        <v/>
      </c>
      <c r="D8" s="5" t="inlineStr">
        <is>
          <t>Sicherheitstechnik</t>
        </is>
      </c>
      <c r="E8" s="8">
        <f>SUMIF(Kalkulation!$C$5:$C$14,D8,Kalkulation!$K$5:$K$14)</f>
        <v/>
      </c>
      <c r="F8" s="24">
        <f>IFERROR(E8/Kalkulation!K15,0)</f>
        <v/>
      </c>
    </row>
    <row r="9">
      <c r="A9" s="25" t="inlineStr">
        <is>
          <t>Marge in %</t>
        </is>
      </c>
      <c r="B9" s="27">
        <f>IFERROR((Kalkulation!M15-Kalkulation!K15)/Kalkulation!K15,0)</f>
        <v/>
      </c>
    </row>
    <row r="26">
      <c r="A26" s="28" t="inlineStr">
        <is>
          <t>Kostenart</t>
        </is>
      </c>
      <c r="B26" s="28" t="inlineStr">
        <is>
          <t>Betrag</t>
        </is>
      </c>
    </row>
    <row r="27">
      <c r="A27" s="29" t="inlineStr">
        <is>
          <t>Materialkosten</t>
        </is>
      </c>
      <c r="B27" s="30">
        <f>Kalkulation!G15</f>
        <v/>
      </c>
    </row>
    <row r="28">
      <c r="A28" s="31" t="inlineStr">
        <is>
          <t>Lohnkosten</t>
        </is>
      </c>
      <c r="B28" s="32">
        <f>Kalkulation!J15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22" t="inlineStr">
        <is>
          <t>Hinweise zur Kalkulation Elektroinstallation</t>
        </is>
      </c>
    </row>
    <row r="3">
      <c r="A3" s="33" t="inlineStr">
        <is>
          <t>Bereich</t>
        </is>
      </c>
      <c r="B3" s="33" t="inlineStr">
        <is>
          <t>Beschreibung</t>
        </is>
      </c>
    </row>
    <row r="4" ht="32" customHeight="1">
      <c r="A4" s="23" t="inlineStr">
        <is>
          <t>Sheet 'Kalkulation'</t>
        </is>
      </c>
      <c r="B4" s="5" t="inlineStr">
        <is>
          <t>Enthält alle Positionen des Elektroprojekts mit Mengen, Material- und Lohnkosten sowie Verkaufspreis-Berechnung.</t>
        </is>
      </c>
    </row>
    <row r="5" ht="32" customHeight="1">
      <c r="A5" s="25" t="inlineStr">
        <is>
          <t>Spalte C – Kategorie</t>
        </is>
      </c>
      <c r="B5" s="11" t="inlineStr">
        <is>
          <t>Wählbar per Dropdown (Datenüberprüfung). Steuert automatisch den Stundensatz über die VLOOKUP-Tabelle rechts (Spalte O/P).</t>
        </is>
      </c>
    </row>
    <row r="6" ht="32" customHeight="1">
      <c r="A6" s="23" t="inlineStr">
        <is>
          <t>Spalte G – Material gesamt</t>
        </is>
      </c>
      <c r="B6" s="5" t="inlineStr">
        <is>
          <t>Berechnet automatisch: Menge x Material €/Einheit.</t>
        </is>
      </c>
    </row>
    <row r="7" ht="32" customHeight="1">
      <c r="A7" s="25" t="inlineStr">
        <is>
          <t>Spalte I – Stundensatz</t>
        </is>
      </c>
      <c r="B7" s="11" t="inlineStr">
        <is>
          <t>Wird per VLOOKUP aus der Kategorie-Tabelle (O3:P7) ermittelt, Fallback 45 € falls Kategorie unbekannt.</t>
        </is>
      </c>
    </row>
    <row r="8" ht="32" customHeight="1">
      <c r="A8" s="23" t="inlineStr">
        <is>
          <t>Spalte J – Lohnkosten gesamt</t>
        </is>
      </c>
      <c r="B8" s="5" t="inlineStr">
        <is>
          <t>Berechnet: Menge x Arbeitszeit h/Einheit x Stundensatz.</t>
        </is>
      </c>
    </row>
    <row r="9" ht="32" customHeight="1">
      <c r="A9" s="25" t="inlineStr">
        <is>
          <t>Spalte L – Aufschlag %</t>
        </is>
      </c>
      <c r="B9" s="11" t="inlineStr">
        <is>
          <t>Eingabefeld (gelb hinterlegt) für individuellen Gewinnaufschlag je Position.</t>
        </is>
      </c>
    </row>
    <row r="10" ht="32" customHeight="1">
      <c r="A10" s="23" t="inlineStr">
        <is>
          <t>Spalte M – Verkaufspreis</t>
        </is>
      </c>
      <c r="B10" s="5" t="inlineStr">
        <is>
          <t>Gesamtkosten x (1 + Aufschlag % / 100).</t>
        </is>
      </c>
    </row>
    <row r="11" ht="32" customHeight="1">
      <c r="A11" s="25" t="inlineStr">
        <is>
          <t>Statuszeile</t>
        </is>
      </c>
      <c r="B11" s="11" t="inlineStr">
        <is>
          <t>Zeigt automatisch eine Warnung, wenn die Gesamtkosten zu hoch oder die Marge zu gering ausfällt.</t>
        </is>
      </c>
    </row>
    <row r="12" ht="32" customHeight="1">
      <c r="A12" s="23" t="inlineStr">
        <is>
          <t>Sheet 'Dashboard'</t>
        </is>
      </c>
      <c r="B12" s="5" t="inlineStr">
        <is>
          <t>Fasst alle Kennzahlen zusammen: Gesamtkosten, Marge, Kostenverteilung je Kategorie sowie Material-/Lohnkostenanteil als Diagramm.</t>
        </is>
      </c>
    </row>
    <row r="13" ht="32" customHeight="1">
      <c r="A13" s="25" t="inlineStr">
        <is>
          <t>Aktualisierung</t>
        </is>
      </c>
      <c r="B13" s="11" t="inlineStr">
        <is>
          <t>Neue Positionen einfach in einer neuen Zeile ergänzen und Formeln aus der Zeile darüber nach unten kopieren.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2026-07-21T16:49:40Z</dcterms:created>
  <dcterms:modified xmlns:dcterms="http://purl.org/dc/terms/" xmlns:xsi="http://www.w3.org/2001/XMLSchema-instance" xsi:type="dcterms:W3CDTF">2026-07-21T16:49:40Z</dcterms:modified>
</cp:coreProperties>
</file>