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ktionen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Stammdaten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.##0,0000"/>
    <numFmt numFmtId="166" formatCode="#.##0,00 &quot;€&quot;"/>
    <numFmt numFmtId="167" formatCode="0,0 %"/>
  </numFmts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1F2937"/>
      <sz val="10"/>
    </font>
    <font>
      <b val="1"/>
      <color rgb="001E293B"/>
      <sz val="16"/>
    </font>
    <font>
      <b val="1"/>
      <color rgb="001E293B"/>
      <sz val="10"/>
    </font>
    <font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center" vertical="center" wrapText="1"/>
    </xf>
    <xf numFmtId="166" fontId="2" fillId="5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1" fillId="6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1" fontId="2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167" fontId="2" fillId="5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center" vertical="center" wrapText="1"/>
    </xf>
    <xf numFmtId="166" fontId="2" fillId="5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A34A"/>
        <sz val="10"/>
      </font>
    </dxf>
    <dxf>
      <font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Realisierte Gewinne/Verluste je Monat 2026</a:t>
            </a:r>
          </a:p>
        </rich>
      </tx>
    </title>
    <plotArea>
      <lineChart>
        <grouping val="standard"/>
        <ser>
          <idx val="0"/>
          <order val="0"/>
          <tx>
            <strRef>
              <f>'Auswertung'!C18</f>
            </strRef>
          </tx>
          <spPr>
            <a:ln xmlns:a="http://schemas.openxmlformats.org/drawingml/2006/main" w="22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'Auswertung'!$A$19:$A$30</f>
            </numRef>
          </cat>
          <val>
            <numRef>
              <f>'Auswertung'!$C$19:$C$30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Vorgangstypen</a:t>
            </a:r>
          </a:p>
        </rich>
      </tx>
    </title>
    <plotArea>
      <pieChart>
        <varyColors val="1"/>
        <ser>
          <idx val="0"/>
          <order val="0"/>
          <tx>
            <strRef>
              <f>'Auswertung'!F18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'Auswertung'!$E$19:$E$23</f>
            </numRef>
          </cat>
          <val>
            <numRef>
              <f>'Auswertung'!$F$19:$F$23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Volumen je Asset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'Auswertung'!J18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'Auswertung'!$H$19:$H$22</f>
            </numRef>
          </cat>
          <val>
            <numRef>
              <f>'Auswertung'!$J$19:$J$22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Asset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32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32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5" customWidth="1" min="1" max="1"/>
    <col width="12" customWidth="1" min="2" max="2"/>
    <col width="10" customWidth="1" min="3" max="3"/>
    <col width="12" customWidth="1" min="4" max="4"/>
    <col width="12" customWidth="1" min="5" max="5"/>
    <col width="16" customWidth="1" min="6" max="6"/>
    <col width="10" customWidth="1" min="7" max="7"/>
    <col width="8" customWidth="1" min="8" max="8"/>
    <col width="10" customWidth="1" min="9" max="9"/>
    <col width="16" customWidth="1" min="10" max="10"/>
    <col width="14" customWidth="1" min="11" max="11"/>
    <col width="12" customWidth="1" min="12" max="12"/>
    <col width="18" customWidth="1" min="13" max="13"/>
    <col width="16" customWidth="1" min="14" max="14"/>
    <col width="12" customWidth="1" min="15" max="15"/>
    <col width="34" customWidth="1" min="16" max="16"/>
    <col width="16" customWidth="1" min="17" max="17"/>
    <col width="16" customWidth="1" min="18" max="18"/>
    <col width="40" customWidth="1" min="19" max="19"/>
    <col width="38" customWidth="1" min="20" max="20"/>
  </cols>
  <sheetData>
    <row r="1" ht="42" customHeight="1">
      <c r="A1" s="1" t="inlineStr">
        <is>
          <t>Transaktions-ID</t>
        </is>
      </c>
      <c r="B1" s="1" t="inlineStr">
        <is>
          <t>Datum</t>
        </is>
      </c>
      <c r="C1" s="1" t="inlineStr">
        <is>
          <t>Steuerjahr</t>
        </is>
      </c>
      <c r="D1" s="1" t="inlineStr">
        <is>
          <t>Name</t>
        </is>
      </c>
      <c r="E1" s="1" t="inlineStr">
        <is>
          <t>Wohnort</t>
        </is>
      </c>
      <c r="F1" s="1" t="inlineStr">
        <is>
          <t>Börse/Wallet</t>
        </is>
      </c>
      <c r="G1" s="1" t="inlineStr">
        <is>
          <t>Vorgang</t>
        </is>
      </c>
      <c r="H1" s="1" t="inlineStr">
        <is>
          <t>Asset</t>
        </is>
      </c>
      <c r="I1" s="1" t="inlineStr">
        <is>
          <t>Menge</t>
        </is>
      </c>
      <c r="J1" s="1" t="inlineStr">
        <is>
          <t>Kurs je Einheit in EUR</t>
        </is>
      </c>
      <c r="K1" s="1" t="inlineStr">
        <is>
          <t>Bruttowert in EUR</t>
        </is>
      </c>
      <c r="L1" s="1" t="inlineStr">
        <is>
          <t>Gebühren in EUR</t>
        </is>
      </c>
      <c r="M1" s="1" t="inlineStr">
        <is>
          <t>Anschaffungskosten zugeordnet in EUR</t>
        </is>
      </c>
      <c r="N1" s="1" t="inlineStr">
        <is>
          <t>Veräußerungserlös in EUR</t>
        </is>
      </c>
      <c r="O1" s="1" t="inlineStr">
        <is>
          <t>Haltedauer in Tagen</t>
        </is>
      </c>
      <c r="P1" s="1" t="inlineStr">
        <is>
          <t>Steuerliche Einordnung</t>
        </is>
      </c>
      <c r="Q1" s="1" t="inlineStr">
        <is>
          <t>Realisierter Gewinn/Verlust in EUR</t>
        </is>
      </c>
      <c r="R1" s="1" t="inlineStr">
        <is>
          <t>Steuerpflichtiger Betrag in EUR</t>
        </is>
      </c>
      <c r="S1" s="1" t="inlineStr">
        <is>
          <t>Beleg/Transaktionshash</t>
        </is>
      </c>
      <c r="T1" s="1" t="inlineStr">
        <is>
          <t>Bemerkung</t>
        </is>
      </c>
    </row>
    <row r="2">
      <c r="A2" s="2" t="inlineStr">
        <is>
          <t>TX-2026-001</t>
        </is>
      </c>
      <c r="B2" s="25" t="n">
        <v>46034</v>
      </c>
      <c r="C2" s="4">
        <f>YEAR(B2)</f>
        <v/>
      </c>
      <c r="D2" s="2" t="inlineStr">
        <is>
          <t>Anna</t>
        </is>
      </c>
      <c r="E2" s="2" t="inlineStr">
        <is>
          <t>Berlin</t>
        </is>
      </c>
      <c r="F2" s="2" t="inlineStr">
        <is>
          <t>Kraken</t>
        </is>
      </c>
      <c r="G2" s="4" t="inlineStr">
        <is>
          <t>Kauf</t>
        </is>
      </c>
      <c r="H2" s="4" t="inlineStr">
        <is>
          <t>BTC</t>
        </is>
      </c>
      <c r="I2" s="26" t="n">
        <v>0.15</v>
      </c>
      <c r="J2" s="27" t="n">
        <v>62000</v>
      </c>
      <c r="K2" s="27">
        <f>I2*J2</f>
        <v/>
      </c>
      <c r="L2" s="27" t="n">
        <v>12.5</v>
      </c>
      <c r="M2" s="28" t="n"/>
      <c r="N2" s="28" t="n"/>
      <c r="O2" s="8">
        <f>IF(OR(G2="Verkauf",G2="Tausch"),B2-LOOKUP(2,1/($H$2:H2=H2),$B$2:B2),0)</f>
        <v/>
      </c>
      <c r="P2" s="2">
        <f>IF(OR(G2="Staking",G2="Airdrop"),"Einkünfte prüfen",IF(O2&gt;365,"Privates Veräußerungsgeschäft – regelmäßig steuerfrei","Privates Veräußerungsgeschäft – steuerlich prüfen"))</f>
        <v/>
      </c>
      <c r="Q2" s="27">
        <f>IFERROR(N2-M2-L2,0)</f>
        <v/>
      </c>
      <c r="R2" s="27">
        <f>IF(AND(G2="Verkauf",O2&lt;=365,Q2&gt;0),Q2,0)</f>
        <v/>
      </c>
      <c r="S2" s="2" t="inlineStr">
        <is>
          <t>0x8f3a1c9e2b7d4a61f0c5e8b3d9a2c6f41b8e0d5a</t>
        </is>
      </c>
      <c r="T2" s="2" t="inlineStr">
        <is>
          <t>Kauf per SEPA-Überweisung</t>
        </is>
      </c>
    </row>
    <row r="3">
      <c r="A3" s="9" t="inlineStr">
        <is>
          <t>TX-2026-002</t>
        </is>
      </c>
      <c r="B3" s="29" t="n">
        <v>46050</v>
      </c>
      <c r="C3" s="11">
        <f>YEAR(B3)</f>
        <v/>
      </c>
      <c r="D3" s="9" t="inlineStr">
        <is>
          <t>Lukas</t>
        </is>
      </c>
      <c r="E3" s="9" t="inlineStr">
        <is>
          <t>München</t>
        </is>
      </c>
      <c r="F3" s="9" t="inlineStr">
        <is>
          <t>Bitpanda</t>
        </is>
      </c>
      <c r="G3" s="11" t="inlineStr">
        <is>
          <t>Kauf</t>
        </is>
      </c>
      <c r="H3" s="11" t="inlineStr">
        <is>
          <t>ETH</t>
        </is>
      </c>
      <c r="I3" s="30" t="n">
        <v>2.5</v>
      </c>
      <c r="J3" s="31" t="n">
        <v>3100</v>
      </c>
      <c r="K3" s="31">
        <f>I3*J3</f>
        <v/>
      </c>
      <c r="L3" s="31" t="n">
        <v>9.800000000000001</v>
      </c>
      <c r="M3" s="28" t="n"/>
      <c r="N3" s="28" t="n"/>
      <c r="O3" s="14">
        <f>IF(OR(G3="Verkauf",G3="Tausch"),B3-LOOKUP(2,1/($H$2:H3=H3),$B$2:B3),0)</f>
        <v/>
      </c>
      <c r="P3" s="9">
        <f>IF(OR(G3="Staking",G3="Airdrop"),"Einkünfte prüfen",IF(O3&gt;365,"Privates Veräußerungsgeschäft – regelmäßig steuerfrei","Privates Veräußerungsgeschäft – steuerlich prüfen"))</f>
        <v/>
      </c>
      <c r="Q3" s="31">
        <f>IFERROR(N3-M3-L3,0)</f>
        <v/>
      </c>
      <c r="R3" s="31">
        <f>IF(AND(G3="Verkauf",O3&lt;=365,Q3&gt;0),Q3,0)</f>
        <v/>
      </c>
      <c r="S3" s="9" t="inlineStr">
        <is>
          <t>0x2b7d4a61f0c5e8b3d9a2c6f41b8e0d5a8f3a1c9e</t>
        </is>
      </c>
      <c r="T3" s="9" t="inlineStr">
        <is>
          <t>Sparplan-Ausführung</t>
        </is>
      </c>
    </row>
    <row r="4">
      <c r="A4" s="2" t="inlineStr">
        <is>
          <t>TX-2026-003</t>
        </is>
      </c>
      <c r="B4" s="25" t="n">
        <v>46067</v>
      </c>
      <c r="C4" s="4">
        <f>YEAR(B4)</f>
        <v/>
      </c>
      <c r="D4" s="2" t="inlineStr">
        <is>
          <t>Julia</t>
        </is>
      </c>
      <c r="E4" s="2" t="inlineStr">
        <is>
          <t>Hamburg</t>
        </is>
      </c>
      <c r="F4" s="2" t="inlineStr">
        <is>
          <t>Coinbase</t>
        </is>
      </c>
      <c r="G4" s="4" t="inlineStr">
        <is>
          <t>Kauf</t>
        </is>
      </c>
      <c r="H4" s="4" t="inlineStr">
        <is>
          <t>SOL</t>
        </is>
      </c>
      <c r="I4" s="26" t="n">
        <v>30</v>
      </c>
      <c r="J4" s="27" t="n">
        <v>145</v>
      </c>
      <c r="K4" s="27">
        <f>I4*J4</f>
        <v/>
      </c>
      <c r="L4" s="27" t="n">
        <v>6.2</v>
      </c>
      <c r="M4" s="28" t="n"/>
      <c r="N4" s="28" t="n"/>
      <c r="O4" s="8">
        <f>IF(OR(G4="Verkauf",G4="Tausch"),B4-LOOKUP(2,1/($H$2:H4=H4),$B$2:B4),0)</f>
        <v/>
      </c>
      <c r="P4" s="2">
        <f>IF(OR(G4="Staking",G4="Airdrop"),"Einkünfte prüfen",IF(O4&gt;365,"Privates Veräußerungsgeschäft – regelmäßig steuerfrei","Privates Veräußerungsgeschäft – steuerlich prüfen"))</f>
        <v/>
      </c>
      <c r="Q4" s="27">
        <f>IFERROR(N4-M4-L4,0)</f>
        <v/>
      </c>
      <c r="R4" s="27">
        <f>IF(AND(G4="Verkauf",O4&lt;=365,Q4&gt;0),Q4,0)</f>
        <v/>
      </c>
      <c r="S4" s="2" t="inlineStr">
        <is>
          <t>0x61f0c5e8b3d9a2c6f41b8e0d5a8f3a1c9e2b7d4a</t>
        </is>
      </c>
      <c r="T4" s="2" t="inlineStr">
        <is>
          <t>Limit-Order</t>
        </is>
      </c>
    </row>
    <row r="5">
      <c r="A5" s="9" t="inlineStr">
        <is>
          <t>TX-2026-004</t>
        </is>
      </c>
      <c r="B5" s="29" t="n">
        <v>46084</v>
      </c>
      <c r="C5" s="11">
        <f>YEAR(B5)</f>
        <v/>
      </c>
      <c r="D5" s="9" t="inlineStr">
        <is>
          <t>Maximilian</t>
        </is>
      </c>
      <c r="E5" s="9" t="inlineStr">
        <is>
          <t>Köln</t>
        </is>
      </c>
      <c r="F5" s="9" t="inlineStr">
        <is>
          <t>Kraken</t>
        </is>
      </c>
      <c r="G5" s="11" t="inlineStr">
        <is>
          <t>Verkauf</t>
        </is>
      </c>
      <c r="H5" s="11" t="inlineStr">
        <is>
          <t>BTC</t>
        </is>
      </c>
      <c r="I5" s="30" t="n">
        <v>0.08</v>
      </c>
      <c r="J5" s="31" t="n">
        <v>68500</v>
      </c>
      <c r="K5" s="31">
        <f>I5*J5</f>
        <v/>
      </c>
      <c r="L5" s="31" t="n">
        <v>8.4</v>
      </c>
      <c r="M5" s="28" t="n">
        <v>4960</v>
      </c>
      <c r="N5" s="28" t="n">
        <v>5480</v>
      </c>
      <c r="O5" s="14">
        <f>IF(OR(G5="Verkauf",G5="Tausch"),B5-LOOKUP(2,1/($H$2:H5=H5),$B$2:B5),0)</f>
        <v/>
      </c>
      <c r="P5" s="9">
        <f>IF(OR(G5="Staking",G5="Airdrop"),"Einkünfte prüfen",IF(O5&gt;365,"Privates Veräußerungsgeschäft – regelmäßig steuerfrei","Privates Veräußerungsgeschäft – steuerlich prüfen"))</f>
        <v/>
      </c>
      <c r="Q5" s="31">
        <f>IFERROR(N5-M5-L5,0)</f>
        <v/>
      </c>
      <c r="R5" s="31">
        <f>IF(AND(G5="Verkauf",O5&lt;=365,Q5&gt;0),Q5,0)</f>
        <v/>
      </c>
      <c r="S5" s="9" t="inlineStr">
        <is>
          <t>0x9a2c6f41b8e0d5a8f3a1c9e2b7d4a61f0c5e8b3d</t>
        </is>
      </c>
      <c r="T5" s="9" t="inlineStr">
        <is>
          <t>Teilverkauf, FIFO-Zuordnung TX-2026-001</t>
        </is>
      </c>
    </row>
    <row r="6">
      <c r="A6" s="2" t="inlineStr">
        <is>
          <t>TX-2026-005</t>
        </is>
      </c>
      <c r="B6" s="25" t="n">
        <v>46102</v>
      </c>
      <c r="C6" s="4">
        <f>YEAR(B6)</f>
        <v/>
      </c>
      <c r="D6" s="2" t="inlineStr">
        <is>
          <t>Sophie</t>
        </is>
      </c>
      <c r="E6" s="2" t="inlineStr">
        <is>
          <t>Frankfurt</t>
        </is>
      </c>
      <c r="F6" s="2" t="inlineStr">
        <is>
          <t>Binance</t>
        </is>
      </c>
      <c r="G6" s="4" t="inlineStr">
        <is>
          <t>Tausch</t>
        </is>
      </c>
      <c r="H6" s="4" t="inlineStr">
        <is>
          <t>ETH</t>
        </is>
      </c>
      <c r="I6" s="26" t="n">
        <v>1.2</v>
      </c>
      <c r="J6" s="27" t="n">
        <v>3350</v>
      </c>
      <c r="K6" s="27">
        <f>I6*J6</f>
        <v/>
      </c>
      <c r="L6" s="27" t="n">
        <v>5.6</v>
      </c>
      <c r="M6" s="28" t="n">
        <v>3720</v>
      </c>
      <c r="N6" s="28" t="n">
        <v>4020</v>
      </c>
      <c r="O6" s="8">
        <f>IF(OR(G6="Verkauf",G6="Tausch"),B6-LOOKUP(2,1/($H$2:H6=H6),$B$2:B6),0)</f>
        <v/>
      </c>
      <c r="P6" s="2">
        <f>IF(OR(G6="Staking",G6="Airdrop"),"Einkünfte prüfen",IF(O6&gt;365,"Privates Veräußerungsgeschäft – regelmäßig steuerfrei","Privates Veräußerungsgeschäft – steuerlich prüfen"))</f>
        <v/>
      </c>
      <c r="Q6" s="27">
        <f>IFERROR(N6-M6-L6,0)</f>
        <v/>
      </c>
      <c r="R6" s="27">
        <f>IF(AND(G6="Verkauf",O6&lt;=365,Q6&gt;0),Q6,0)</f>
        <v/>
      </c>
      <c r="S6" s="2" t="inlineStr">
        <is>
          <t>0x4a61f0c5e8b3d9a2c6f41b8e0d5a8f3a1c9e2b7d</t>
        </is>
      </c>
      <c r="T6" s="2" t="inlineStr">
        <is>
          <t>Tausch ETH in USDC, Zuordnung TX-2026-002</t>
        </is>
      </c>
    </row>
    <row r="7">
      <c r="A7" s="9" t="inlineStr">
        <is>
          <t>TX-2026-006</t>
        </is>
      </c>
      <c r="B7" s="29" t="n">
        <v>46121</v>
      </c>
      <c r="C7" s="11">
        <f>YEAR(B7)</f>
        <v/>
      </c>
      <c r="D7" s="9" t="inlineStr">
        <is>
          <t>Felix</t>
        </is>
      </c>
      <c r="E7" s="9" t="inlineStr">
        <is>
          <t>Stuttgart</t>
        </is>
      </c>
      <c r="F7" s="9" t="inlineStr">
        <is>
          <t>Ledger Wallet</t>
        </is>
      </c>
      <c r="G7" s="11" t="inlineStr">
        <is>
          <t>Staking</t>
        </is>
      </c>
      <c r="H7" s="11" t="inlineStr">
        <is>
          <t>ETH</t>
        </is>
      </c>
      <c r="I7" s="30" t="n">
        <v>0.08</v>
      </c>
      <c r="J7" s="31" t="n">
        <v>3400</v>
      </c>
      <c r="K7" s="31">
        <f>I7*J7</f>
        <v/>
      </c>
      <c r="L7" s="31" t="n">
        <v>1.5</v>
      </c>
      <c r="M7" s="28" t="n"/>
      <c r="N7" s="28" t="n">
        <v>272</v>
      </c>
      <c r="O7" s="14">
        <f>IF(OR(G7="Verkauf",G7="Tausch"),B7-LOOKUP(2,1/($H$2:H7=H7),$B$2:B7),0)</f>
        <v/>
      </c>
      <c r="P7" s="9">
        <f>IF(OR(G7="Staking",G7="Airdrop"),"Einkünfte prüfen",IF(O7&gt;365,"Privates Veräußerungsgeschäft – regelmäßig steuerfrei","Privates Veräußerungsgeschäft – steuerlich prüfen"))</f>
        <v/>
      </c>
      <c r="Q7" s="31">
        <f>IFERROR(N7-M7-L7,0)</f>
        <v/>
      </c>
      <c r="R7" s="31">
        <f>IF(AND(G7="Verkauf",O7&lt;=365,Q7&gt;0),Q7,0)</f>
        <v/>
      </c>
      <c r="S7" s="9" t="inlineStr">
        <is>
          <t>0xe8b3d9a2c6f41b8e0d5a8f3a1c9e2b7d4a61f0c5</t>
        </is>
      </c>
      <c r="T7" s="9" t="inlineStr">
        <is>
          <t>Staking-Reward Q1/2026</t>
        </is>
      </c>
    </row>
    <row r="8">
      <c r="A8" s="2" t="inlineStr">
        <is>
          <t>TX-2026-007</t>
        </is>
      </c>
      <c r="B8" s="25" t="n">
        <v>46160</v>
      </c>
      <c r="C8" s="4">
        <f>YEAR(B8)</f>
        <v/>
      </c>
      <c r="D8" s="2" t="inlineStr">
        <is>
          <t>Laura</t>
        </is>
      </c>
      <c r="E8" s="2" t="inlineStr">
        <is>
          <t>Düsseldorf</t>
        </is>
      </c>
      <c r="F8" s="2" t="inlineStr">
        <is>
          <t>Coinbase</t>
        </is>
      </c>
      <c r="G8" s="4" t="inlineStr">
        <is>
          <t>Verkauf</t>
        </is>
      </c>
      <c r="H8" s="4" t="inlineStr">
        <is>
          <t>SOL</t>
        </is>
      </c>
      <c r="I8" s="26" t="n">
        <v>18</v>
      </c>
      <c r="J8" s="27" t="n">
        <v>172</v>
      </c>
      <c r="K8" s="27">
        <f>I8*J8</f>
        <v/>
      </c>
      <c r="L8" s="27" t="n">
        <v>4.9</v>
      </c>
      <c r="M8" s="28" t="n">
        <v>2610</v>
      </c>
      <c r="N8" s="28" t="n">
        <v>3096</v>
      </c>
      <c r="O8" s="8">
        <f>IF(OR(G8="Verkauf",G8="Tausch"),B8-LOOKUP(2,1/($H$2:H8=H8),$B$2:B8),0)</f>
        <v/>
      </c>
      <c r="P8" s="2">
        <f>IF(OR(G8="Staking",G8="Airdrop"),"Einkünfte prüfen",IF(O8&gt;365,"Privates Veräußerungsgeschäft – regelmäßig steuerfrei","Privates Veräußerungsgeschäft – steuerlich prüfen"))</f>
        <v/>
      </c>
      <c r="Q8" s="27">
        <f>IFERROR(N8-M8-L8,0)</f>
        <v/>
      </c>
      <c r="R8" s="27">
        <f>IF(AND(G8="Verkauf",O8&lt;=365,Q8&gt;0),Q8,0)</f>
        <v/>
      </c>
      <c r="S8" s="2" t="inlineStr">
        <is>
          <t>0xc6f41b8e0d5a8f3a1c9e2b7d4a61f0c5e8b3d9a2</t>
        </is>
      </c>
      <c r="T8" s="2" t="inlineStr">
        <is>
          <t>Teilverkauf, Zuordnung TX-2026-003</t>
        </is>
      </c>
    </row>
    <row r="9">
      <c r="A9" s="9" t="inlineStr">
        <is>
          <t>TX-2026-008</t>
        </is>
      </c>
      <c r="B9" s="29" t="n">
        <v>46175</v>
      </c>
      <c r="C9" s="11">
        <f>YEAR(B9)</f>
        <v/>
      </c>
      <c r="D9" s="9" t="inlineStr">
        <is>
          <t>Jonas</t>
        </is>
      </c>
      <c r="E9" s="9" t="inlineStr">
        <is>
          <t>Leipzig</t>
        </is>
      </c>
      <c r="F9" s="9" t="inlineStr">
        <is>
          <t>MetaMask Wallet</t>
        </is>
      </c>
      <c r="G9" s="11" t="inlineStr">
        <is>
          <t>Airdrop</t>
        </is>
      </c>
      <c r="H9" s="11" t="inlineStr">
        <is>
          <t>USDC</t>
        </is>
      </c>
      <c r="I9" s="30" t="n">
        <v>320</v>
      </c>
      <c r="J9" s="31" t="n">
        <v>0.95</v>
      </c>
      <c r="K9" s="31">
        <f>I9*J9</f>
        <v/>
      </c>
      <c r="L9" s="31" t="n">
        <v>2.1</v>
      </c>
      <c r="M9" s="28" t="n"/>
      <c r="N9" s="28" t="n">
        <v>304</v>
      </c>
      <c r="O9" s="14">
        <f>IF(OR(G9="Verkauf",G9="Tausch"),B9-LOOKUP(2,1/($H$2:H9=H9),$B$2:B9),0)</f>
        <v/>
      </c>
      <c r="P9" s="9">
        <f>IF(OR(G9="Staking",G9="Airdrop"),"Einkünfte prüfen",IF(O9&gt;365,"Privates Veräußerungsgeschäft – regelmäßig steuerfrei","Privates Veräußerungsgeschäft – steuerlich prüfen"))</f>
        <v/>
      </c>
      <c r="Q9" s="31">
        <f>IFERROR(N9-M9-L9,0)</f>
        <v/>
      </c>
      <c r="R9" s="31">
        <f>IF(AND(G9="Verkauf",O9&lt;=365,Q9&gt;0),Q9,0)</f>
        <v/>
      </c>
      <c r="S9" s="9" t="inlineStr">
        <is>
          <t>0xb8e0d5a8f3a1c9e2b7d4a61f0c5e8b3d9a2c6f41</t>
        </is>
      </c>
      <c r="T9" s="9" t="inlineStr">
        <is>
          <t>Airdrop DeFi-Protokoll, Zufluss dokumentiert</t>
        </is>
      </c>
    </row>
    <row r="10">
      <c r="A10" s="2" t="inlineStr">
        <is>
          <t>TX-2026-009</t>
        </is>
      </c>
      <c r="B10" s="25" t="n">
        <v>46218</v>
      </c>
      <c r="C10" s="4">
        <f>YEAR(B10)</f>
        <v/>
      </c>
      <c r="D10" s="2" t="inlineStr">
        <is>
          <t>Marie</t>
        </is>
      </c>
      <c r="E10" s="2" t="inlineStr">
        <is>
          <t>Dortmund</t>
        </is>
      </c>
      <c r="F10" s="2" t="inlineStr">
        <is>
          <t>Kraken</t>
        </is>
      </c>
      <c r="G10" s="4" t="inlineStr">
        <is>
          <t>Verkauf</t>
        </is>
      </c>
      <c r="H10" s="4" t="inlineStr">
        <is>
          <t>BTC</t>
        </is>
      </c>
      <c r="I10" s="26" t="n">
        <v>0.25</v>
      </c>
      <c r="J10" s="27" t="n">
        <v>74000</v>
      </c>
      <c r="K10" s="27">
        <f>I10*J10</f>
        <v/>
      </c>
      <c r="L10" s="27" t="n">
        <v>42</v>
      </c>
      <c r="M10" s="28" t="n">
        <v>15500</v>
      </c>
      <c r="N10" s="28" t="n">
        <v>18500</v>
      </c>
      <c r="O10" s="8">
        <f>IF(OR(G10="Verkauf",G10="Tausch"),B10-LOOKUP(2,1/($H$2:H10=H10),$B$2:B10),0)</f>
        <v/>
      </c>
      <c r="P10" s="2">
        <f>IF(OR(G10="Staking",G10="Airdrop"),"Einkünfte prüfen",IF(O10&gt;365,"Privates Veräußerungsgeschäft – regelmäßig steuerfrei","Privates Veräußerungsgeschäft – steuerlich prüfen"))</f>
        <v/>
      </c>
      <c r="Q10" s="27">
        <f>IFERROR(N10-M10-L10,0)</f>
        <v/>
      </c>
      <c r="R10" s="27">
        <f>IF(AND(G10="Verkauf",O10&lt;=365,Q10&gt;0),Q10,0)</f>
        <v/>
      </c>
      <c r="S10" s="2" t="inlineStr">
        <is>
          <t>0xd5a8f3a1c9e2b7d4a61f0c5e8b3d9a2c6f41b8e0</t>
        </is>
      </c>
      <c r="T10" s="2" t="inlineStr">
        <is>
          <t>Verkauf Restposition, FIFO-Zuordnung TX-2026-001</t>
        </is>
      </c>
    </row>
  </sheetData>
  <conditionalFormatting sqref="Q2:Q10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O2:O10">
    <cfRule type="expression" priority="3" dxfId="1" stopIfTrue="1">
      <formula>ISNUMBER(SEARCH("prüfen",O2))</formula>
    </cfRule>
    <cfRule type="expression" priority="4" dxfId="0" stopIfTrue="1">
      <formula>ISNUMBER(SEARCH("steuerfrei",O2))</formula>
    </cfRule>
  </conditionalFormatting>
  <dataValidations count="1">
    <dataValidation sqref="G2:G50" showErrorMessage="1" showInputMessage="1" allowBlank="1" errorTitle="Ungültiger Vorgang" error="Bitte einen gültigen Vorgangstyp wählen." type="list">
      <formula1>"Kauf,Verkauf,Tausch,Staking,Airdrop"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46" customWidth="1" min="1" max="1"/>
    <col width="34" customWidth="1" min="2" max="2"/>
    <col width="30" customWidth="1" min="3" max="3"/>
    <col width="3" customWidth="1" min="4" max="4"/>
    <col width="14" customWidth="1" min="5" max="5"/>
    <col width="10" customWidth="1" min="6" max="6"/>
    <col width="3" customWidth="1" min="7" max="7"/>
    <col width="10" customWidth="1" min="8" max="8"/>
    <col width="16" customWidth="1" min="9" max="9"/>
    <col width="16" customWidth="1" min="10" max="10"/>
    <col width="3" customWidth="1" min="11" max="11"/>
  </cols>
  <sheetData>
    <row r="1" ht="26" customHeight="1">
      <c r="A1" s="15" t="inlineStr">
        <is>
          <t>Auswertung Krypto-Steuer 2026</t>
        </is>
      </c>
    </row>
    <row r="3">
      <c r="A3" s="16" t="inlineStr">
        <is>
          <t>Kennzahlen Steuerjahr 2026</t>
        </is>
      </c>
    </row>
    <row r="4">
      <c r="A4" s="17" t="inlineStr">
        <is>
          <t>Gesamtzahl Transaktionen</t>
        </is>
      </c>
      <c r="B4" s="18">
        <f>COUNTA(Transaktionen!A2:A10)</f>
        <v/>
      </c>
    </row>
    <row r="5">
      <c r="A5" s="19" t="inlineStr">
        <is>
          <t>Gesamtvolumen in EUR</t>
        </is>
      </c>
      <c r="B5" s="31">
        <f>SUM(Transaktionen!K2:K10)</f>
        <v/>
      </c>
    </row>
    <row r="6">
      <c r="A6" s="17" t="inlineStr">
        <is>
          <t>Summe Gebühren in EUR</t>
        </is>
      </c>
      <c r="B6" s="27">
        <f>SUM(Transaktionen!L2:L10)</f>
        <v/>
      </c>
    </row>
    <row r="7">
      <c r="A7" s="19" t="inlineStr">
        <is>
          <t>Realisierte Gewinne/Verluste in EUR</t>
        </is>
      </c>
      <c r="B7" s="31">
        <f>SUM(Transaktionen!Q2:Q10)</f>
        <v/>
      </c>
    </row>
    <row r="8">
      <c r="A8" s="17" t="inlineStr">
        <is>
          <t>Steuerpflichtige Gewinne in EUR</t>
        </is>
      </c>
      <c r="B8" s="27">
        <f>SUM(Transaktionen!R2:R10)</f>
        <v/>
      </c>
    </row>
    <row r="9">
      <c r="A9" s="19" t="inlineStr">
        <is>
          <t>Ø Gewinn pro Verkauf in EUR</t>
        </is>
      </c>
      <c r="B9" s="31">
        <f>IFERROR(AVERAGEIF(Transaktionen!G2:G10,"Verkauf",Transaktionen!Q2:Q10),0)</f>
        <v/>
      </c>
    </row>
    <row r="10">
      <c r="A10" s="17" t="inlineStr">
        <is>
          <t>Verkäufe mit Haltedauer ≤ 365 Tage</t>
        </is>
      </c>
      <c r="B10" s="18">
        <f>COUNTIF(Transaktionen!P2:P10,"&lt;=365")</f>
        <v/>
      </c>
    </row>
    <row r="11">
      <c r="A11" s="19" t="inlineStr">
        <is>
          <t>Anteil regelmäßig steuerfreie Vorgänge</t>
        </is>
      </c>
      <c r="B11" s="32">
        <f>IFERROR(COUNTIF(Transaktionen!O2:O10,"*steuerfrei*")/COUNTA(Transaktionen!A2:A10),0)</f>
        <v/>
      </c>
    </row>
    <row r="12">
      <c r="A12" s="17" t="inlineStr">
        <is>
          <t>Anteil zu prüfende Vorgänge</t>
        </is>
      </c>
      <c r="B12" s="33">
        <f>IFERROR(COUNTIF(Transaktionen!O2:O10,"*prüfen*")/COUNTA(Transaktionen!A2:A10),0)</f>
        <v/>
      </c>
    </row>
    <row r="13">
      <c r="A13" s="22" t="inlineStr">
        <is>
          <t>Freigrenze Prüfwert 2026 (keine verbindliche Steuerberechnung)</t>
        </is>
      </c>
      <c r="B13" s="28" t="n">
        <v>1000</v>
      </c>
    </row>
    <row r="14">
      <c r="A14" s="22" t="inlineStr">
        <is>
          <t>Hinweis zur Freigrenze</t>
        </is>
      </c>
      <c r="B14" s="23">
        <f>IF(B8=0,"Keine steuerpflichtigen Gewinne erfasst",IF(B8&lt;=B13,"Steuerpflichtige Gewinne bis zur Freigrenze prüfen","Freigrenze überschritten – Steuerberatung empfohlen"))</f>
        <v/>
      </c>
    </row>
    <row r="17">
      <c r="A17" s="16" t="inlineStr">
        <is>
          <t>Monatstabelle 2026</t>
        </is>
      </c>
      <c r="E17" s="16" t="inlineStr">
        <is>
          <t>Verteilung Vorgangstypen</t>
        </is>
      </c>
      <c r="H17" s="16" t="inlineStr">
        <is>
          <t>Volumen je Asset</t>
        </is>
      </c>
    </row>
    <row r="18">
      <c r="A18" s="1" t="inlineStr">
        <is>
          <t>Monat</t>
        </is>
      </c>
      <c r="B18" s="1" t="inlineStr">
        <is>
          <t>Volumen in EUR</t>
        </is>
      </c>
      <c r="C18" s="1" t="inlineStr">
        <is>
          <t>Realisierte Gewinne/Verluste in EUR</t>
        </is>
      </c>
      <c r="E18" s="1" t="inlineStr">
        <is>
          <t>Vorgang</t>
        </is>
      </c>
      <c r="F18" s="1" t="inlineStr">
        <is>
          <t>Anzahl</t>
        </is>
      </c>
      <c r="H18" s="1" t="inlineStr">
        <is>
          <t>Asset</t>
        </is>
      </c>
      <c r="I18" s="1" t="inlineStr">
        <is>
          <t>Bezeichnung</t>
        </is>
      </c>
      <c r="J18" s="1" t="inlineStr">
        <is>
          <t>Volumen in EUR</t>
        </is>
      </c>
    </row>
    <row r="19">
      <c r="A19" s="2" t="inlineStr">
        <is>
          <t>Januar</t>
        </is>
      </c>
      <c r="B19" s="27">
        <f>SUMIFS(Transaktionen!$K$2:$K$10,Transaktionen!$B$2:$B$10,"&gt;="&amp;DATE(2026,1,1),Transaktionen!$B$2:$B$10,"&lt;"&amp;DATE(2026,2,1))</f>
        <v/>
      </c>
      <c r="C19" s="27">
        <f>SUMIFS(Transaktionen!$Q$2:$Q$10,Transaktionen!$B$2:$B$10,"&gt;="&amp;DATE(2026,1,1),Transaktionen!$B$2:$B$10,"&lt;"&amp;DATE(2026,2,1))</f>
        <v/>
      </c>
      <c r="E19" s="2" t="inlineStr">
        <is>
          <t>Kauf</t>
        </is>
      </c>
      <c r="F19" s="4">
        <f>COUNTIF(Transaktionen!$G$2:$G$10,"Kauf")</f>
        <v/>
      </c>
      <c r="H19" s="4" t="inlineStr">
        <is>
          <t>BTC</t>
        </is>
      </c>
      <c r="I19" s="2">
        <f>IFERROR(VLOOKUP(H19,Stammdaten!$A$2:$E$6,2,FALSE),"Nicht hinterlegt")</f>
        <v/>
      </c>
      <c r="J19" s="27">
        <f>SUMIF(Transaktionen!$H$2:$H$10,H19,Transaktionen!$K$2:$K$10)</f>
        <v/>
      </c>
    </row>
    <row r="20">
      <c r="A20" s="9" t="inlineStr">
        <is>
          <t>Februar</t>
        </is>
      </c>
      <c r="B20" s="31">
        <f>SUMIFS(Transaktionen!$K$2:$K$10,Transaktionen!$B$2:$B$10,"&gt;="&amp;DATE(2026,2,1),Transaktionen!$B$2:$B$10,"&lt;"&amp;DATE(2026,3,1))</f>
        <v/>
      </c>
      <c r="C20" s="31">
        <f>SUMIFS(Transaktionen!$Q$2:$Q$10,Transaktionen!$B$2:$B$10,"&gt;="&amp;DATE(2026,2,1),Transaktionen!$B$2:$B$10,"&lt;"&amp;DATE(2026,3,1))</f>
        <v/>
      </c>
      <c r="E20" s="9" t="inlineStr">
        <is>
          <t>Verkauf</t>
        </is>
      </c>
      <c r="F20" s="11">
        <f>COUNTIF(Transaktionen!$G$2:$G$10,"Verkauf")</f>
        <v/>
      </c>
      <c r="H20" s="11" t="inlineStr">
        <is>
          <t>ETH</t>
        </is>
      </c>
      <c r="I20" s="9">
        <f>IFERROR(VLOOKUP(H20,Stammdaten!$A$2:$E$6,2,FALSE),"Nicht hinterlegt")</f>
        <v/>
      </c>
      <c r="J20" s="31">
        <f>SUMIF(Transaktionen!$H$2:$H$10,H20,Transaktionen!$K$2:$K$10)</f>
        <v/>
      </c>
    </row>
    <row r="21">
      <c r="A21" s="2" t="inlineStr">
        <is>
          <t>März</t>
        </is>
      </c>
      <c r="B21" s="27">
        <f>SUMIFS(Transaktionen!$K$2:$K$10,Transaktionen!$B$2:$B$10,"&gt;="&amp;DATE(2026,3,1),Transaktionen!$B$2:$B$10,"&lt;"&amp;DATE(2026,4,1))</f>
        <v/>
      </c>
      <c r="C21" s="27">
        <f>SUMIFS(Transaktionen!$Q$2:$Q$10,Transaktionen!$B$2:$B$10,"&gt;="&amp;DATE(2026,3,1),Transaktionen!$B$2:$B$10,"&lt;"&amp;DATE(2026,4,1))</f>
        <v/>
      </c>
      <c r="E21" s="2" t="inlineStr">
        <is>
          <t>Tausch</t>
        </is>
      </c>
      <c r="F21" s="4">
        <f>COUNTIF(Transaktionen!$G$2:$G$10,"Tausch")</f>
        <v/>
      </c>
      <c r="H21" s="4" t="inlineStr">
        <is>
          <t>SOL</t>
        </is>
      </c>
      <c r="I21" s="2">
        <f>IFERROR(VLOOKUP(H21,Stammdaten!$A$2:$E$6,2,FALSE),"Nicht hinterlegt")</f>
        <v/>
      </c>
      <c r="J21" s="27">
        <f>SUMIF(Transaktionen!$H$2:$H$10,H21,Transaktionen!$K$2:$K$10)</f>
        <v/>
      </c>
    </row>
    <row r="22">
      <c r="A22" s="9" t="inlineStr">
        <is>
          <t>April</t>
        </is>
      </c>
      <c r="B22" s="31">
        <f>SUMIFS(Transaktionen!$K$2:$K$10,Transaktionen!$B$2:$B$10,"&gt;="&amp;DATE(2026,4,1),Transaktionen!$B$2:$B$10,"&lt;"&amp;DATE(2026,5,1))</f>
        <v/>
      </c>
      <c r="C22" s="31">
        <f>SUMIFS(Transaktionen!$Q$2:$Q$10,Transaktionen!$B$2:$B$10,"&gt;="&amp;DATE(2026,4,1),Transaktionen!$B$2:$B$10,"&lt;"&amp;DATE(2026,5,1))</f>
        <v/>
      </c>
      <c r="E22" s="9" t="inlineStr">
        <is>
          <t>Staking</t>
        </is>
      </c>
      <c r="F22" s="11">
        <f>COUNTIF(Transaktionen!$G$2:$G$10,"Staking")</f>
        <v/>
      </c>
      <c r="H22" s="11" t="inlineStr">
        <is>
          <t>USDC</t>
        </is>
      </c>
      <c r="I22" s="9">
        <f>IFERROR(VLOOKUP(H22,Stammdaten!$A$2:$E$6,2,FALSE),"Nicht hinterlegt")</f>
        <v/>
      </c>
      <c r="J22" s="31">
        <f>SUMIF(Transaktionen!$H$2:$H$10,H22,Transaktionen!$K$2:$K$10)</f>
        <v/>
      </c>
    </row>
    <row r="23">
      <c r="A23" s="2" t="inlineStr">
        <is>
          <t>Mai</t>
        </is>
      </c>
      <c r="B23" s="27">
        <f>SUMIFS(Transaktionen!$K$2:$K$10,Transaktionen!$B$2:$B$10,"&gt;="&amp;DATE(2026,5,1),Transaktionen!$B$2:$B$10,"&lt;"&amp;DATE(2026,6,1))</f>
        <v/>
      </c>
      <c r="C23" s="27">
        <f>SUMIFS(Transaktionen!$Q$2:$Q$10,Transaktionen!$B$2:$B$10,"&gt;="&amp;DATE(2026,5,1),Transaktionen!$B$2:$B$10,"&lt;"&amp;DATE(2026,6,1))</f>
        <v/>
      </c>
      <c r="E23" s="2" t="inlineStr">
        <is>
          <t>Airdrop</t>
        </is>
      </c>
      <c r="F23" s="4">
        <f>COUNTIF(Transaktionen!$G$2:$G$10,"Airdrop")</f>
        <v/>
      </c>
    </row>
    <row r="24">
      <c r="A24" s="9" t="inlineStr">
        <is>
          <t>Juni</t>
        </is>
      </c>
      <c r="B24" s="31">
        <f>SUMIFS(Transaktionen!$K$2:$K$10,Transaktionen!$B$2:$B$10,"&gt;="&amp;DATE(2026,6,1),Transaktionen!$B$2:$B$10,"&lt;"&amp;DATE(2026,7,1))</f>
        <v/>
      </c>
      <c r="C24" s="31">
        <f>SUMIFS(Transaktionen!$Q$2:$Q$10,Transaktionen!$B$2:$B$10,"&gt;="&amp;DATE(2026,6,1),Transaktionen!$B$2:$B$10,"&lt;"&amp;DATE(2026,7,1))</f>
        <v/>
      </c>
    </row>
    <row r="25">
      <c r="A25" s="2" t="inlineStr">
        <is>
          <t>Juli</t>
        </is>
      </c>
      <c r="B25" s="27">
        <f>SUMIFS(Transaktionen!$K$2:$K$10,Transaktionen!$B$2:$B$10,"&gt;="&amp;DATE(2026,7,1),Transaktionen!$B$2:$B$10,"&lt;"&amp;DATE(2026,8,1))</f>
        <v/>
      </c>
      <c r="C25" s="27">
        <f>SUMIFS(Transaktionen!$Q$2:$Q$10,Transaktionen!$B$2:$B$10,"&gt;="&amp;DATE(2026,7,1),Transaktionen!$B$2:$B$10,"&lt;"&amp;DATE(2026,8,1))</f>
        <v/>
      </c>
    </row>
    <row r="26">
      <c r="A26" s="9" t="inlineStr">
        <is>
          <t>August</t>
        </is>
      </c>
      <c r="B26" s="31">
        <f>SUMIFS(Transaktionen!$K$2:$K$10,Transaktionen!$B$2:$B$10,"&gt;="&amp;DATE(2026,8,1),Transaktionen!$B$2:$B$10,"&lt;"&amp;DATE(2026,9,1))</f>
        <v/>
      </c>
      <c r="C26" s="31">
        <f>SUMIFS(Transaktionen!$Q$2:$Q$10,Transaktionen!$B$2:$B$10,"&gt;="&amp;DATE(2026,8,1),Transaktionen!$B$2:$B$10,"&lt;"&amp;DATE(2026,9,1))</f>
        <v/>
      </c>
    </row>
    <row r="27">
      <c r="A27" s="2" t="inlineStr">
        <is>
          <t>September</t>
        </is>
      </c>
      <c r="B27" s="27">
        <f>SUMIFS(Transaktionen!$K$2:$K$10,Transaktionen!$B$2:$B$10,"&gt;="&amp;DATE(2026,9,1),Transaktionen!$B$2:$B$10,"&lt;"&amp;DATE(2026,10,1))</f>
        <v/>
      </c>
      <c r="C27" s="27">
        <f>SUMIFS(Transaktionen!$Q$2:$Q$10,Transaktionen!$B$2:$B$10,"&gt;="&amp;DATE(2026,9,1),Transaktionen!$B$2:$B$10,"&lt;"&amp;DATE(2026,10,1))</f>
        <v/>
      </c>
    </row>
    <row r="28">
      <c r="A28" s="9" t="inlineStr">
        <is>
          <t>Oktober</t>
        </is>
      </c>
      <c r="B28" s="31">
        <f>SUMIFS(Transaktionen!$K$2:$K$10,Transaktionen!$B$2:$B$10,"&gt;="&amp;DATE(2026,10,1),Transaktionen!$B$2:$B$10,"&lt;"&amp;DATE(2026,11,1))</f>
        <v/>
      </c>
      <c r="C28" s="31">
        <f>SUMIFS(Transaktionen!$Q$2:$Q$10,Transaktionen!$B$2:$B$10,"&gt;="&amp;DATE(2026,10,1),Transaktionen!$B$2:$B$10,"&lt;"&amp;DATE(2026,11,1))</f>
        <v/>
      </c>
    </row>
    <row r="29">
      <c r="A29" s="2" t="inlineStr">
        <is>
          <t>November</t>
        </is>
      </c>
      <c r="B29" s="27">
        <f>SUMIFS(Transaktionen!$K$2:$K$10,Transaktionen!$B$2:$B$10,"&gt;="&amp;DATE(2026,11,1),Transaktionen!$B$2:$B$10,"&lt;"&amp;DATE(2026,12,1))</f>
        <v/>
      </c>
      <c r="C29" s="27">
        <f>SUMIFS(Transaktionen!$Q$2:$Q$10,Transaktionen!$B$2:$B$10,"&gt;="&amp;DATE(2026,11,1),Transaktionen!$B$2:$B$10,"&lt;"&amp;DATE(2026,12,1))</f>
        <v/>
      </c>
    </row>
    <row r="30">
      <c r="A30" s="9" t="inlineStr">
        <is>
          <t>Dezember</t>
        </is>
      </c>
      <c r="B30" s="31">
        <f>SUMIFS(Transaktionen!$K$2:$K$10,Transaktionen!$B$2:$B$10,"&gt;="&amp;DATE(2026,12,1),Transaktionen!$B$2:$B$10,"&lt;"&amp;DATE(2027,1,1))</f>
        <v/>
      </c>
      <c r="C30" s="31">
        <f>SUMIFS(Transaktionen!$Q$2:$Q$10,Transaktionen!$B$2:$B$10,"&gt;="&amp;DATE(2026,12,1),Transaktionen!$B$2:$B$10,"&lt;"&amp;DATE(2027,1,1))</f>
        <v/>
      </c>
    </row>
  </sheetData>
  <mergeCells count="5">
    <mergeCell ref="A1:K1"/>
    <mergeCell ref="A3:B3"/>
    <mergeCell ref="A17:C17"/>
    <mergeCell ref="E17:F17"/>
    <mergeCell ref="H17:J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8" customWidth="1" min="3" max="3"/>
    <col width="16" customWidth="1" min="4" max="4"/>
    <col width="70" customWidth="1" min="5" max="5"/>
  </cols>
  <sheetData>
    <row r="1" ht="26" customHeight="1">
      <c r="A1" s="15" t="inlineStr">
        <is>
          <t>Stammdaten – Assets und steuerliche Hinweise</t>
        </is>
      </c>
    </row>
    <row r="2">
      <c r="A2" s="1" t="inlineStr">
        <is>
          <t>Asset</t>
        </is>
      </c>
      <c r="B2" s="1" t="inlineStr">
        <is>
          <t>Bezeichnung</t>
        </is>
      </c>
      <c r="C2" s="1" t="inlineStr">
        <is>
          <t>Kategorie</t>
        </is>
      </c>
      <c r="D2" s="1" t="inlineStr">
        <is>
          <t>Standardwährung</t>
        </is>
      </c>
      <c r="E2" s="1" t="inlineStr">
        <is>
          <t>Hinweis</t>
        </is>
      </c>
    </row>
    <row r="3" ht="30" customHeight="1">
      <c r="A3" s="4" t="inlineStr">
        <is>
          <t>BTC</t>
        </is>
      </c>
      <c r="B3" s="2" t="inlineStr">
        <is>
          <t>Bitcoin</t>
        </is>
      </c>
      <c r="C3" s="2" t="inlineStr">
        <is>
          <t>Kryptowährung</t>
        </is>
      </c>
      <c r="D3" s="4" t="inlineStr">
        <is>
          <t>EUR</t>
        </is>
      </c>
      <c r="E3" s="2" t="inlineStr">
        <is>
          <t>Leitwährung; Anschaffungskosten und Haltefrist je Anschaffungsvorgang dokumentieren.</t>
        </is>
      </c>
    </row>
    <row r="4" ht="30" customHeight="1">
      <c r="A4" s="11" t="inlineStr">
        <is>
          <t>ETH</t>
        </is>
      </c>
      <c r="B4" s="9" t="inlineStr">
        <is>
          <t>Ethereum</t>
        </is>
      </c>
      <c r="C4" s="9" t="inlineStr">
        <is>
          <t>Kryptowährung</t>
        </is>
      </c>
      <c r="D4" s="11" t="inlineStr">
        <is>
          <t>EUR</t>
        </is>
      </c>
      <c r="E4" s="9" t="inlineStr">
        <is>
          <t>Staking-Erträge gesondert erfassen; Zuflusszeitpunkt und Gegenwert in EUR belegen.</t>
        </is>
      </c>
    </row>
    <row r="5" ht="30" customHeight="1">
      <c r="A5" s="4" t="inlineStr">
        <is>
          <t>SOL</t>
        </is>
      </c>
      <c r="B5" s="2" t="inlineStr">
        <is>
          <t>Solana</t>
        </is>
      </c>
      <c r="C5" s="2" t="inlineStr">
        <is>
          <t>Kryptowährung</t>
        </is>
      </c>
      <c r="D5" s="4" t="inlineStr">
        <is>
          <t>EUR</t>
        </is>
      </c>
      <c r="E5" s="2" t="inlineStr">
        <is>
          <t>Transaktionsgebühren in der Regel in SOL; Umrechnung in EUR zum Zeitpunkt des Vorgangs.</t>
        </is>
      </c>
    </row>
    <row r="6" ht="30" customHeight="1">
      <c r="A6" s="11" t="inlineStr">
        <is>
          <t>ADA</t>
        </is>
      </c>
      <c r="B6" s="9" t="inlineStr">
        <is>
          <t>Cardano</t>
        </is>
      </c>
      <c r="C6" s="9" t="inlineStr">
        <is>
          <t>Kryptowährung</t>
        </is>
      </c>
      <c r="D6" s="11" t="inlineStr">
        <is>
          <t>EUR</t>
        </is>
      </c>
      <c r="E6" s="9" t="inlineStr">
        <is>
          <t>Derzeit nicht in den Beispieldaten enthalten; bei Nutzung Tabelle Transaktionen ergänzen.</t>
        </is>
      </c>
    </row>
    <row r="7" ht="30" customHeight="1">
      <c r="A7" s="4" t="inlineStr">
        <is>
          <t>USDC</t>
        </is>
      </c>
      <c r="B7" s="2" t="inlineStr">
        <is>
          <t>USD Coin</t>
        </is>
      </c>
      <c r="C7" s="2" t="inlineStr">
        <is>
          <t>Stablecoin</t>
        </is>
      </c>
      <c r="D7" s="4" t="inlineStr">
        <is>
          <t>EUR</t>
        </is>
      </c>
      <c r="E7" s="2" t="inlineStr">
        <is>
          <t>Tausch in oder aus Stablecoins ist regelmäßig ein steuerlich relevanter Tauschvorgang.</t>
        </is>
      </c>
    </row>
    <row r="10">
      <c r="A10" s="16" t="inlineStr">
        <is>
          <t>Steuerliche Rahmenhinweise (Prüfwerte, keine Steuerberatung)</t>
        </is>
      </c>
    </row>
    <row r="11" ht="30" customHeight="1">
      <c r="A11" s="17" t="inlineStr">
        <is>
          <t>Private Veräußerungsgeschäfte</t>
        </is>
      </c>
      <c r="B11" s="2" t="inlineStr">
        <is>
          <t>Gewinne aus Verkauf oder Tausch von Kryptowährungen können als private Veräußerungsgeschäfte steuerpflichtig sein; Einordnung im Einzelfall prüfen.</t>
        </is>
      </c>
      <c r="C11" s="34" t="n"/>
      <c r="D11" s="34" t="n"/>
      <c r="E11" s="35" t="n"/>
    </row>
    <row r="12" ht="30" customHeight="1">
      <c r="A12" s="19" t="inlineStr">
        <is>
          <t>Haltefrist</t>
        </is>
      </c>
      <c r="B12" s="9" t="inlineStr">
        <is>
          <t>Bei einer Haltedauer von mehr als einem Jahr sind Gewinne regelmäßig steuerfrei; bei Staking, Lending und Airdrops können abweichende Fristen gelten.</t>
        </is>
      </c>
      <c r="C12" s="34" t="n"/>
      <c r="D12" s="34" t="n"/>
      <c r="E12" s="35" t="n"/>
    </row>
    <row r="13" ht="30" customHeight="1">
      <c r="A13" s="17" t="inlineStr">
        <is>
          <t>Freigrenze 2026</t>
        </is>
      </c>
      <c r="B13" s="2" t="inlineStr">
        <is>
          <t>Als Prüfwert werden standardmäßig 1.000,00 € hinterlegt; die jeweils gesetzlich geltende Freigrenze ist zu verifizieren. Freigrenze bedeutet: Bei Überschreiten ist der volle Betrag steuerpflichtig.</t>
        </is>
      </c>
      <c r="C13" s="34" t="n"/>
      <c r="D13" s="34" t="n"/>
      <c r="E13" s="35" t="n"/>
    </row>
    <row r="14" ht="30" customHeight="1">
      <c r="A14" s="19" t="inlineStr">
        <is>
          <t>Zuordnungsmethoden</t>
        </is>
      </c>
      <c r="B14" s="9" t="inlineStr">
        <is>
          <t>FIFO ist in der Praxis üblich; die gewählte Methode (z. B. FIFO oder Einzelzuordnung) je Verkauf nachvollziehbar in der Spalte Bemerkung festhalten.</t>
        </is>
      </c>
      <c r="C14" s="34" t="n"/>
      <c r="D14" s="34" t="n"/>
      <c r="E14" s="35" t="n"/>
    </row>
    <row r="15" ht="30" customHeight="1">
      <c r="A15" s="17" t="inlineStr">
        <is>
          <t>Sonstige Einkünfte</t>
        </is>
      </c>
      <c r="B15" s="2" t="inlineStr">
        <is>
          <t>Staking, Lending, Airdrops und Mining können sonstige Einkünfte oder Einkünfte aus anderen Leistungen darstellen; Zuflusszeitpunkt und Wert dokumentieren.</t>
        </is>
      </c>
      <c r="C15" s="34" t="n"/>
      <c r="D15" s="34" t="n"/>
      <c r="E15" s="35" t="n"/>
    </row>
  </sheetData>
  <mergeCells count="7">
    <mergeCell ref="A1:E1"/>
    <mergeCell ref="A10:E10"/>
    <mergeCell ref="B11:E11"/>
    <mergeCell ref="B12:E12"/>
    <mergeCell ref="B13:E13"/>
    <mergeCell ref="B14:E14"/>
    <mergeCell ref="B15:E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70" customWidth="1" min="1" max="1"/>
    <col width="70" customWidth="1" min="2" max="2"/>
  </cols>
  <sheetData>
    <row r="1" ht="26" customHeight="1">
      <c r="A1" s="15" t="inlineStr">
        <is>
          <t>Hinweise zur Arbeitsmappe „Krypto Steuer Excel 2026“</t>
        </is>
      </c>
    </row>
    <row r="3">
      <c r="A3" s="16" t="inlineStr">
        <is>
          <t>Übersicht</t>
        </is>
      </c>
    </row>
    <row r="4" ht="30" customHeight="1">
      <c r="A4" s="24" t="inlineStr">
        <is>
          <t>• Diese Arbeitsmappe dient der Vorbereitung der Krypto-Steuererklärung 2026 für Privatpersonen in Deutschland. Sie ersetzt keine steuerliche Beratung.</t>
        </is>
      </c>
    </row>
    <row r="5" ht="30" customHeight="1">
      <c r="A5" s="24" t="inlineStr">
        <is>
          <t>• Blatt „Transaktionen“: Erfassung aller Käufe, Verkäufe, Tauschvorgänge, Staking- und Airdrop-Vorgänge mit automatischer Berechnung von Bruttowert, Haltedauer, Einordnung und Gewinn/Verlust.</t>
        </is>
      </c>
    </row>
    <row r="6" ht="30" customHeight="1">
      <c r="A6" s="24" t="inlineStr">
        <is>
          <t>• Blatt „Auswertung“: Kennzahlen, Monatstabelle, Freigrenzen-Hinweis sowie Diagramme zum Steuerjahr 2026.</t>
        </is>
      </c>
    </row>
    <row r="7" ht="30" customHeight="1">
      <c r="A7" s="24" t="inlineStr">
        <is>
          <t>• Blatt „Stammdaten“: Referenztabelle der Assets mit steuerlichen Rahmenhinweisen; wird per SVERWEIS in der Auswertung genutzt.</t>
        </is>
      </c>
    </row>
    <row r="9">
      <c r="A9" s="16" t="inlineStr">
        <is>
          <t>Datenerfassung</t>
        </is>
      </c>
    </row>
    <row r="10" ht="30" customHeight="1">
      <c r="A10" s="24" t="inlineStr">
        <is>
          <t>• Daten aus Börsen, Wallets und Blockchains vollständig importieren (CSV-Exporte, Blockchain-Explorer, Steuer-Tools).</t>
        </is>
      </c>
    </row>
    <row r="11" ht="30" customHeight="1">
      <c r="A11" s="24" t="inlineStr">
        <is>
          <t>• Käufe, Verkäufe, Tauschvorgänge, Staking- und Airdrop-Erträge getrennt erfassen und jeweils mit Beleg oder Transaktionshash versehen.</t>
        </is>
      </c>
    </row>
    <row r="12" ht="30" customHeight="1">
      <c r="A12" s="24" t="inlineStr">
        <is>
          <t>• Anschaffungskosten inklusive direkt zuordenbarer Gebühren in den gelben Eingabezellen dokumentieren.</t>
        </is>
      </c>
    </row>
    <row r="13" ht="30" customHeight="1">
      <c r="A13" s="24" t="inlineStr">
        <is>
          <t>• Für jeden Verkauf die verwendete Zuordnungsmethode (z. B. FIFO oder Einzelzuordnung) nachvollziehbar in der Spalte „Bemerkung“ festhalten.</t>
        </is>
      </c>
    </row>
    <row r="15">
      <c r="A15" s="16" t="inlineStr">
        <is>
          <t>Steuerliche Prüfung</t>
        </is>
      </c>
    </row>
    <row r="16" ht="30" customHeight="1">
      <c r="A16" s="24" t="inlineStr">
        <is>
          <t>• Die steuerliche Einordnung (privates Veräußerungsgeschäft, sonstige Einkünfte, gewerbliche Tätigkeit) ist im Einzelfall zu prüfen.</t>
        </is>
      </c>
    </row>
    <row r="17" ht="30" customHeight="1">
      <c r="A17" s="24" t="inlineStr">
        <is>
          <t>• Haltefristen, Freigrenzen und die Behandlung von Staking, Lending, Airdrops und Hard Forks sind aktuell gesetzlich zu verifizieren.</t>
        </is>
      </c>
    </row>
    <row r="18" ht="30" customHeight="1">
      <c r="A18" s="24" t="inlineStr">
        <is>
          <t>• Vor Übernahme der Werte in ELSTER beziehungsweise die Steuererklärung wird eine Prüfung durch Steuerberater oder Finanzamt empfohlen.</t>
        </is>
      </c>
    </row>
    <row r="20">
      <c r="A20" s="16" t="inlineStr">
        <is>
          <t>Formale Anforderungen</t>
        </is>
      </c>
    </row>
    <row r="21" ht="30" customHeight="1">
      <c r="A21" s="24" t="inlineStr">
        <is>
          <t>• EÜR: Bei gewerblicher Tätigkeit ist gegebenenfalls eine Einnahmenüberschussrechnung zu erstellen; DATEV-Export mit dem Steuerberater abstimmen.</t>
        </is>
      </c>
    </row>
    <row r="22" ht="30" customHeight="1">
      <c r="A22" s="24" t="inlineStr">
        <is>
          <t>• Belege: Kontoauszüge, Börse-Reports, Wallet-Nachweise und Transaktionshashes geordnet und manipulationssicher ablegen.</t>
        </is>
      </c>
    </row>
    <row r="23" ht="30" customHeight="1">
      <c r="A23" s="24" t="inlineStr">
        <is>
          <t>• Aufbewahrung: Steuerrelevante Unterlagen in der Regel zehn Jahre aufbewahren; digitale Belege zusätzlich sichern.</t>
        </is>
      </c>
    </row>
    <row r="24" ht="30" customHeight="1">
      <c r="A24" s="24" t="inlineStr">
        <is>
          <t>• DSGVO: Die Datei enthält personenbezogene Daten; Zugriff beschränken, verschlüsselt speichern und bei Weitergabe an Dritte (z. B. Steuerberater) geeignete Schutzmaßnahmen treffen.</t>
        </is>
      </c>
    </row>
  </sheetData>
  <mergeCells count="20">
    <mergeCell ref="A1:B1"/>
    <mergeCell ref="A3:B3"/>
    <mergeCell ref="A4:B4"/>
    <mergeCell ref="A5:B5"/>
    <mergeCell ref="A6:B6"/>
    <mergeCell ref="A7:B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2026-07-29T04:32:55Z</dcterms:created>
  <dcterms:modified xmlns:dcterms="http://purl.org/dc/terms/" xmlns:xsi="http://www.w3.org/2001/XMLSchema-instance" xsi:type="dcterms:W3CDTF">2026-07-29T04:32:55Z</dcterms:modified>
</cp:coreProperties>
</file>