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_Daten" sheetId="1" state="visible" r:id="rId1"/>
    <sheet xmlns:r="http://schemas.openxmlformats.org/officeDocument/2006/relationships" name="2_Auswertung" sheetId="2" state="visible" r:id="rId2"/>
    <sheet xmlns:r="http://schemas.openxmlformats.org/officeDocument/2006/relationships" name="3_Dashboard" sheetId="3" state="visible" r:id="rId3"/>
    <sheet xmlns:r="http://schemas.openxmlformats.org/officeDocument/2006/relationships" name="4_Hinweis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-MM-JJJJ"/>
    <numFmt numFmtId="165" formatCode="&quot;€&quot; #.##0,00"/>
  </numFmts>
  <fonts count="5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name val="Calibri"/>
      <b val="1"/>
      <color rgb="00C8102E"/>
      <sz val="11"/>
    </font>
    <font>
      <b val="1"/>
      <color rgb="001E293B"/>
      <sz val="14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DE8E8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8FAFC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0" pivotButton="0" quotePrefix="0" xfId="0"/>
    <xf numFmtId="164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center" vertical="center" wrapText="1"/>
    </xf>
    <xf numFmtId="9" fontId="0" fillId="5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0" fontId="0" fillId="4" borderId="1" pivotButton="0" quotePrefix="0" xfId="0"/>
    <xf numFmtId="164" fontId="0" fillId="6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left" vertical="center" wrapText="1"/>
    </xf>
    <xf numFmtId="0" fontId="0" fillId="6" borderId="1" applyAlignment="1" pivotButton="0" quotePrefix="0" xfId="0">
      <alignment horizontal="center" vertical="center" wrapText="1"/>
    </xf>
    <xf numFmtId="165" fontId="0" fillId="6" borderId="1" applyAlignment="1" pivotButton="0" quotePrefix="0" xfId="0">
      <alignment horizontal="center" vertical="center" wrapText="1"/>
    </xf>
    <xf numFmtId="0" fontId="0" fillId="6" borderId="1" pivotButton="0" quotePrefix="0" xfId="0"/>
    <xf numFmtId="0" fontId="1" fillId="0" borderId="0" pivotButton="0" quotePrefix="0" xfId="0"/>
    <xf numFmtId="1" fontId="0" fillId="4" borderId="1" applyAlignment="1" pivotButton="0" quotePrefix="0" xfId="0">
      <alignment horizontal="center" vertical="center" wrapText="1"/>
    </xf>
    <xf numFmtId="9" fontId="0" fillId="6" borderId="1" applyAlignment="1" pivotButton="0" quotePrefix="0" xfId="0">
      <alignment horizontal="center" vertical="center" wrapText="1"/>
    </xf>
    <xf numFmtId="165" fontId="4" fillId="5" borderId="1" applyAlignment="1" pivotButton="0" quotePrefix="0" xfId="0">
      <alignment horizontal="center" vertical="center" wrapText="1"/>
    </xf>
    <xf numFmtId="9" fontId="4" fillId="5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b val="1"/>
        <color rgb="00DC2626"/>
      </font>
    </dxf>
    <dxf>
      <font>
        <b val="1"/>
        <color rgb="0016A34A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Brutto-Umsatz nach Thema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'2_Auswertung'!C17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'2_Auswertung'!$A$18:$A$23</f>
            </numRef>
          </cat>
          <val>
            <numRef>
              <f>'2_Auswertung'!$C$18:$C$23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Thema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Anteil bezahlt vs. offen</a:t>
            </a:r>
          </a:p>
        </rich>
      </tx>
    </title>
    <plotArea>
      <pieChart>
        <varyColors val="1"/>
        <ser>
          <idx val="0"/>
          <order val="0"/>
          <tx>
            <strRef>
              <f>'3_Dashboard'!K26</f>
            </strRef>
          </tx>
          <spPr>
            <a:ln xmlns:a="http://schemas.openxmlformats.org/drawingml/2006/main">
              <a:prstDash val="solid"/>
            </a:ln>
          </spPr>
          <cat>
            <numRef>
              <f>'3_Dashboard'!$J$27:$J$28</f>
            </numRef>
          </cat>
          <val>
            <numRef>
              <f>'3_Dashboard'!$K$27:$K$28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Terminentwicklung – Teilnahmegebühr über Zeit</a:t>
            </a:r>
          </a:p>
        </rich>
      </tx>
    </title>
    <plotArea>
      <lineChart>
        <grouping val="standard"/>
        <ser>
          <idx val="0"/>
          <order val="0"/>
          <tx>
            <strRef>
              <f>'1_Daten'!I2</f>
            </strRef>
          </tx>
          <spPr>
            <a:ln xmlns:a="http://schemas.openxmlformats.org/drawingml/2006/main" w="20000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'1_Daten'!$A$3:$A$12</f>
            </numRef>
          </cat>
          <val>
            <numRef>
              <f>'1_Daten'!$I$3:$I$12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Datum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6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6</row>
      <rowOff>0</rowOff>
    </from>
    <ext cx="43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23</row>
      <rowOff>0</rowOff>
    </from>
    <ext cx="576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14" customWidth="1" min="3" max="3"/>
    <col width="32" customWidth="1" min="4" max="4"/>
    <col width="12" customWidth="1" min="5" max="5"/>
    <col width="12" customWidth="1" min="6" max="6"/>
    <col width="18" customWidth="1" min="7" max="7"/>
    <col width="16" customWidth="1" min="8" max="8"/>
    <col width="18" customWidth="1" min="9" max="9"/>
    <col width="11" customWidth="1" min="10" max="10"/>
    <col width="12" customWidth="1" min="11" max="11"/>
    <col width="16" customWidth="1" min="12" max="12"/>
    <col width="16" customWidth="1" min="13" max="13"/>
    <col width="14" customWidth="1" min="14" max="14"/>
    <col width="13" customWidth="1" min="15" max="15"/>
    <col width="20" customWidth="1" min="16" max="16"/>
    <col width="20" customWidth="1" min="17" max="17"/>
    <col width="20" customWidth="1" min="19" max="19"/>
    <col width="14" customWidth="1" min="20" max="20"/>
  </cols>
  <sheetData>
    <row r="1" ht="24" customHeight="1">
      <c r="A1" s="1" t="inlineStr">
        <is>
          <t>Lerngruppe Steuer – Termindaten 2026</t>
        </is>
      </c>
    </row>
    <row r="2">
      <c r="A2" s="2" t="inlineStr">
        <is>
          <t>Datum</t>
        </is>
      </c>
      <c r="B2" s="2" t="inlineStr">
        <is>
          <t>Teilnehmer</t>
        </is>
      </c>
      <c r="C2" s="2" t="inlineStr">
        <is>
          <t>Ort</t>
        </is>
      </c>
      <c r="D2" s="2" t="inlineStr">
        <is>
          <t>Thema</t>
        </is>
      </c>
      <c r="E2" s="2" t="inlineStr">
        <is>
          <t>Modul</t>
        </is>
      </c>
      <c r="F2" s="2" t="inlineStr">
        <is>
          <t>Dauer (Std.)</t>
        </is>
      </c>
      <c r="G2" s="2" t="inlineStr">
        <is>
          <t>Kosten pro Termin (€)</t>
        </is>
      </c>
      <c r="H2" s="2" t="inlineStr">
        <is>
          <t>Materialkosten (€)</t>
        </is>
      </c>
      <c r="I2" s="2" t="inlineStr">
        <is>
          <t>Teilnahmegebühr (€)</t>
        </is>
      </c>
      <c r="J2" s="2" t="inlineStr">
        <is>
          <t>USt.-Satz</t>
        </is>
      </c>
      <c r="K2" s="2" t="inlineStr">
        <is>
          <t>USt. (€)</t>
        </is>
      </c>
      <c r="L2" s="2" t="inlineStr">
        <is>
          <t>Gesamt netto (€)</t>
        </is>
      </c>
      <c r="M2" s="2" t="inlineStr">
        <is>
          <t>Gesamt brutto (€)</t>
        </is>
      </c>
      <c r="N2" s="2" t="inlineStr">
        <is>
          <t>Zahlungsstatus</t>
        </is>
      </c>
      <c r="O2" s="2" t="inlineStr">
        <is>
          <t>Bezahlt am</t>
        </is>
      </c>
      <c r="P2" s="2" t="inlineStr">
        <is>
          <t>Notiz</t>
        </is>
      </c>
      <c r="Q2" s="2" t="inlineStr">
        <is>
          <t>Ort-Check (VLOOKUP)</t>
        </is>
      </c>
      <c r="S2" s="3" t="inlineStr">
        <is>
          <t>Teilnehmerliste (Hilfstabelle)</t>
        </is>
      </c>
      <c r="T2" s="3" t="inlineStr">
        <is>
          <t>Ort</t>
        </is>
      </c>
    </row>
    <row r="3">
      <c r="A3" s="4" t="inlineStr">
        <is>
          <t>2026-02-04</t>
        </is>
      </c>
      <c r="B3" s="5" t="inlineStr">
        <is>
          <t>Anna Schmidt</t>
        </is>
      </c>
      <c r="C3" s="6" t="inlineStr">
        <is>
          <t>Berlin</t>
        </is>
      </c>
      <c r="D3" s="5" t="inlineStr">
        <is>
          <t>Grundlagen EÜR</t>
        </is>
      </c>
      <c r="E3" s="6" t="inlineStr">
        <is>
          <t>Modul 1</t>
        </is>
      </c>
      <c r="F3" s="6" t="n">
        <v>1.5</v>
      </c>
      <c r="G3" s="7" t="n">
        <v>45</v>
      </c>
      <c r="H3" s="7" t="n">
        <v>5</v>
      </c>
      <c r="I3" s="7" t="n">
        <v>35</v>
      </c>
      <c r="J3" s="8" t="n">
        <v>0.19</v>
      </c>
      <c r="K3" s="9">
        <f>IF(J3=19%,G3*19%,IF(J3=7%,G3*7%,0))</f>
        <v/>
      </c>
      <c r="L3" s="9">
        <f>SUM(G3:I3)</f>
        <v/>
      </c>
      <c r="M3" s="9">
        <f>L3+K3</f>
        <v/>
      </c>
      <c r="N3" s="6">
        <f>IF(O3&lt;&gt;"","bezahlt","offen")</f>
        <v/>
      </c>
      <c r="O3" s="4" t="inlineStr">
        <is>
          <t>2026-02-10</t>
        </is>
      </c>
      <c r="P3" s="5" t="inlineStr"/>
      <c r="Q3" s="6">
        <f>IFERROR(VLOOKUP(B3,$S$3:$T$12,2,FALSE),"nicht gefunden")</f>
        <v/>
      </c>
      <c r="S3" s="10" t="inlineStr">
        <is>
          <t>Anna Schmidt</t>
        </is>
      </c>
      <c r="T3" s="10" t="inlineStr">
        <is>
          <t>Berlin</t>
        </is>
      </c>
    </row>
    <row r="4">
      <c r="A4" s="11" t="inlineStr">
        <is>
          <t>2026-02-18</t>
        </is>
      </c>
      <c r="B4" s="12" t="inlineStr">
        <is>
          <t>Lukas Weber</t>
        </is>
      </c>
      <c r="C4" s="13" t="inlineStr">
        <is>
          <t>München</t>
        </is>
      </c>
      <c r="D4" s="12" t="inlineStr">
        <is>
          <t>Umsatzsteuer und Vorsteuer</t>
        </is>
      </c>
      <c r="E4" s="13" t="inlineStr">
        <is>
          <t>Modul 2</t>
        </is>
      </c>
      <c r="F4" s="13" t="n">
        <v>2</v>
      </c>
      <c r="G4" s="7" t="n">
        <v>60</v>
      </c>
      <c r="H4" s="7" t="n">
        <v>8.5</v>
      </c>
      <c r="I4" s="7" t="n">
        <v>49</v>
      </c>
      <c r="J4" s="8" t="n">
        <v>0.19</v>
      </c>
      <c r="K4" s="14">
        <f>IF(J4=19%,G4*19%,IF(J4=7%,G4*7%,0))</f>
        <v/>
      </c>
      <c r="L4" s="14">
        <f>SUM(G4:I4)</f>
        <v/>
      </c>
      <c r="M4" s="14">
        <f>L4+K4</f>
        <v/>
      </c>
      <c r="N4" s="13">
        <f>IF(O4&lt;&gt;"","bezahlt","offen")</f>
        <v/>
      </c>
      <c r="O4" s="11" t="inlineStr"/>
      <c r="P4" s="12" t="inlineStr"/>
      <c r="Q4" s="13">
        <f>IFERROR(VLOOKUP(B4,$S$3:$T$12,2,FALSE),"nicht gefunden")</f>
        <v/>
      </c>
      <c r="S4" s="15" t="inlineStr">
        <is>
          <t>Lukas Weber</t>
        </is>
      </c>
      <c r="T4" s="15" t="inlineStr">
        <is>
          <t>München</t>
        </is>
      </c>
    </row>
    <row r="5">
      <c r="A5" s="4" t="inlineStr">
        <is>
          <t>2026-03-05</t>
        </is>
      </c>
      <c r="B5" s="5" t="inlineStr">
        <is>
          <t>Julia Becker</t>
        </is>
      </c>
      <c r="C5" s="6" t="inlineStr">
        <is>
          <t>Hamburg</t>
        </is>
      </c>
      <c r="D5" s="5" t="inlineStr">
        <is>
          <t>ELSTER-Praxis</t>
        </is>
      </c>
      <c r="E5" s="6" t="inlineStr">
        <is>
          <t>Modul 3</t>
        </is>
      </c>
      <c r="F5" s="6" t="n">
        <v>1</v>
      </c>
      <c r="G5" s="7" t="n">
        <v>30</v>
      </c>
      <c r="H5" s="7" t="n">
        <v>0</v>
      </c>
      <c r="I5" s="7" t="n">
        <v>25</v>
      </c>
      <c r="J5" s="8" t="n">
        <v>0.07000000000000001</v>
      </c>
      <c r="K5" s="9">
        <f>IF(J5=19%,G5*19%,IF(J5=7%,G5*7%,0))</f>
        <v/>
      </c>
      <c r="L5" s="9">
        <f>SUM(G5:I5)</f>
        <v/>
      </c>
      <c r="M5" s="9">
        <f>L5+K5</f>
        <v/>
      </c>
      <c r="N5" s="6">
        <f>IF(O5&lt;&gt;"","bezahlt","offen")</f>
        <v/>
      </c>
      <c r="O5" s="4" t="inlineStr">
        <is>
          <t>2026-03-08</t>
        </is>
      </c>
      <c r="P5" s="5" t="inlineStr"/>
      <c r="Q5" s="6">
        <f>IFERROR(VLOOKUP(B5,$S$3:$T$12,2,FALSE),"nicht gefunden")</f>
        <v/>
      </c>
      <c r="S5" s="10" t="inlineStr">
        <is>
          <t>Julia Becker</t>
        </is>
      </c>
      <c r="T5" s="10" t="inlineStr">
        <is>
          <t>Hamburg</t>
        </is>
      </c>
    </row>
    <row r="6">
      <c r="A6" s="11" t="inlineStr">
        <is>
          <t>2026-03-19</t>
        </is>
      </c>
      <c r="B6" s="12" t="inlineStr">
        <is>
          <t>Maximilian Fischer</t>
        </is>
      </c>
      <c r="C6" s="13" t="inlineStr">
        <is>
          <t>Köln</t>
        </is>
      </c>
      <c r="D6" s="12" t="inlineStr">
        <is>
          <t>Kleinunternehmerregelung (§ 19 UStG)</t>
        </is>
      </c>
      <c r="E6" s="13" t="inlineStr">
        <is>
          <t>Modul 4</t>
        </is>
      </c>
      <c r="F6" s="13" t="n">
        <v>1.5</v>
      </c>
      <c r="G6" s="7" t="n">
        <v>40</v>
      </c>
      <c r="H6" s="7" t="n">
        <v>6</v>
      </c>
      <c r="I6" s="7" t="n">
        <v>39</v>
      </c>
      <c r="J6" s="8" t="n">
        <v>0</v>
      </c>
      <c r="K6" s="14">
        <f>IF(J6=19%,G6*19%,IF(J6=7%,G6*7%,0))</f>
        <v/>
      </c>
      <c r="L6" s="14">
        <f>SUM(G6:I6)</f>
        <v/>
      </c>
      <c r="M6" s="14">
        <f>L6+K6</f>
        <v/>
      </c>
      <c r="N6" s="13">
        <f>IF(O6&lt;&gt;"","bezahlt","offen")</f>
        <v/>
      </c>
      <c r="O6" s="11" t="inlineStr">
        <is>
          <t>2026-03-22</t>
        </is>
      </c>
      <c r="P6" s="12" t="inlineStr"/>
      <c r="Q6" s="13">
        <f>IFERROR(VLOOKUP(B6,$S$3:$T$12,2,FALSE),"nicht gefunden")</f>
        <v/>
      </c>
      <c r="S6" s="15" t="inlineStr">
        <is>
          <t>Maximilian Fischer</t>
        </is>
      </c>
      <c r="T6" s="15" t="inlineStr">
        <is>
          <t>Köln</t>
        </is>
      </c>
    </row>
    <row r="7">
      <c r="A7" s="4" t="inlineStr">
        <is>
          <t>2026-04-09</t>
        </is>
      </c>
      <c r="B7" s="5" t="inlineStr">
        <is>
          <t>Sophie Wagner</t>
        </is>
      </c>
      <c r="C7" s="6" t="inlineStr">
        <is>
          <t>Frankfurt</t>
        </is>
      </c>
      <c r="D7" s="5" t="inlineStr">
        <is>
          <t>Rechnungsstellung und USt.-IdNr.</t>
        </is>
      </c>
      <c r="E7" s="6" t="inlineStr">
        <is>
          <t>Modul 5</t>
        </is>
      </c>
      <c r="F7" s="6" t="n">
        <v>2</v>
      </c>
      <c r="G7" s="7" t="n">
        <v>55</v>
      </c>
      <c r="H7" s="7" t="n">
        <v>12</v>
      </c>
      <c r="I7" s="7" t="n">
        <v>59</v>
      </c>
      <c r="J7" s="8" t="n">
        <v>0.19</v>
      </c>
      <c r="K7" s="9">
        <f>IF(J7=19%,G7*19%,IF(J7=7%,G7*7%,0))</f>
        <v/>
      </c>
      <c r="L7" s="9">
        <f>SUM(G7:I7)</f>
        <v/>
      </c>
      <c r="M7" s="9">
        <f>L7+K7</f>
        <v/>
      </c>
      <c r="N7" s="6">
        <f>IF(O7&lt;&gt;"","bezahlt","offen")</f>
        <v/>
      </c>
      <c r="O7" s="4" t="inlineStr"/>
      <c r="P7" s="5" t="inlineStr"/>
      <c r="Q7" s="6">
        <f>IFERROR(VLOOKUP(B7,$S$3:$T$12,2,FALSE),"nicht gefunden")</f>
        <v/>
      </c>
      <c r="S7" s="10" t="inlineStr">
        <is>
          <t>Sophie Wagner</t>
        </is>
      </c>
      <c r="T7" s="10" t="inlineStr">
        <is>
          <t>Frankfurt</t>
        </is>
      </c>
    </row>
    <row r="8">
      <c r="A8" s="11" t="inlineStr">
        <is>
          <t>2026-04-23</t>
        </is>
      </c>
      <c r="B8" s="12" t="inlineStr">
        <is>
          <t>Felix Hoffmann</t>
        </is>
      </c>
      <c r="C8" s="13" t="inlineStr">
        <is>
          <t>Stuttgart</t>
        </is>
      </c>
      <c r="D8" s="12" t="inlineStr">
        <is>
          <t>Jahresabschluss für Einsteiger</t>
        </is>
      </c>
      <c r="E8" s="13" t="inlineStr">
        <is>
          <t>Modul 6</t>
        </is>
      </c>
      <c r="F8" s="13" t="n">
        <v>2</v>
      </c>
      <c r="G8" s="7" t="n">
        <v>65</v>
      </c>
      <c r="H8" s="7" t="n">
        <v>18.5</v>
      </c>
      <c r="I8" s="7" t="n">
        <v>89</v>
      </c>
      <c r="J8" s="8" t="n">
        <v>0.19</v>
      </c>
      <c r="K8" s="14">
        <f>IF(J8=19%,G8*19%,IF(J8=7%,G8*7%,0))</f>
        <v/>
      </c>
      <c r="L8" s="14">
        <f>SUM(G8:I8)</f>
        <v/>
      </c>
      <c r="M8" s="14">
        <f>L8+K8</f>
        <v/>
      </c>
      <c r="N8" s="13">
        <f>IF(O8&lt;&gt;"","bezahlt","offen")</f>
        <v/>
      </c>
      <c r="O8" s="11" t="inlineStr">
        <is>
          <t>2026-04-28</t>
        </is>
      </c>
      <c r="P8" s="12" t="inlineStr"/>
      <c r="Q8" s="13">
        <f>IFERROR(VLOOKUP(B8,$S$3:$T$12,2,FALSE),"nicht gefunden")</f>
        <v/>
      </c>
      <c r="S8" s="15" t="inlineStr">
        <is>
          <t>Felix Hoffmann</t>
        </is>
      </c>
      <c r="T8" s="15" t="inlineStr">
        <is>
          <t>Stuttgart</t>
        </is>
      </c>
    </row>
    <row r="9">
      <c r="A9" s="4" t="inlineStr">
        <is>
          <t>2026-05-14</t>
        </is>
      </c>
      <c r="B9" s="5" t="inlineStr">
        <is>
          <t>Laura Klein</t>
        </is>
      </c>
      <c r="C9" s="6" t="inlineStr">
        <is>
          <t>Düsseldorf</t>
        </is>
      </c>
      <c r="D9" s="5" t="inlineStr">
        <is>
          <t>Grundlagen EÜR</t>
        </is>
      </c>
      <c r="E9" s="6" t="inlineStr">
        <is>
          <t>Modul 1</t>
        </is>
      </c>
      <c r="F9" s="6" t="n">
        <v>1.5</v>
      </c>
      <c r="G9" s="7" t="n">
        <v>42</v>
      </c>
      <c r="H9" s="7" t="n">
        <v>4</v>
      </c>
      <c r="I9" s="7" t="n">
        <v>35</v>
      </c>
      <c r="J9" s="8" t="n">
        <v>0.07000000000000001</v>
      </c>
      <c r="K9" s="9">
        <f>IF(J9=19%,G9*19%,IF(J9=7%,G9*7%,0))</f>
        <v/>
      </c>
      <c r="L9" s="9">
        <f>SUM(G9:I9)</f>
        <v/>
      </c>
      <c r="M9" s="9">
        <f>L9+K9</f>
        <v/>
      </c>
      <c r="N9" s="6">
        <f>IF(O9&lt;&gt;"","bezahlt","offen")</f>
        <v/>
      </c>
      <c r="O9" s="4" t="inlineStr"/>
      <c r="P9" s="5" t="inlineStr"/>
      <c r="Q9" s="6">
        <f>IFERROR(VLOOKUP(B9,$S$3:$T$12,2,FALSE),"nicht gefunden")</f>
        <v/>
      </c>
      <c r="S9" s="10" t="inlineStr">
        <is>
          <t>Laura Klein</t>
        </is>
      </c>
      <c r="T9" s="10" t="inlineStr">
        <is>
          <t>Düsseldorf</t>
        </is>
      </c>
    </row>
    <row r="10">
      <c r="A10" s="11" t="inlineStr">
        <is>
          <t>2026-05-28</t>
        </is>
      </c>
      <c r="B10" s="12" t="inlineStr">
        <is>
          <t>Jonas Neumann</t>
        </is>
      </c>
      <c r="C10" s="13" t="inlineStr">
        <is>
          <t>Leipzig</t>
        </is>
      </c>
      <c r="D10" s="12" t="inlineStr">
        <is>
          <t>Umsatzsteuer und Vorsteuer</t>
        </is>
      </c>
      <c r="E10" s="13" t="inlineStr">
        <is>
          <t>Modul 2</t>
        </is>
      </c>
      <c r="F10" s="13" t="n">
        <v>1</v>
      </c>
      <c r="G10" s="7" t="n">
        <v>30</v>
      </c>
      <c r="H10" s="7" t="n">
        <v>0</v>
      </c>
      <c r="I10" s="7" t="n">
        <v>29</v>
      </c>
      <c r="J10" s="8" t="n">
        <v>0.19</v>
      </c>
      <c r="K10" s="14">
        <f>IF(J10=19%,G10*19%,IF(J10=7%,G10*7%,0))</f>
        <v/>
      </c>
      <c r="L10" s="14">
        <f>SUM(G10:I10)</f>
        <v/>
      </c>
      <c r="M10" s="14">
        <f>L10+K10</f>
        <v/>
      </c>
      <c r="N10" s="13">
        <f>IF(O10&lt;&gt;"","bezahlt","offen")</f>
        <v/>
      </c>
      <c r="O10" s="11" t="inlineStr">
        <is>
          <t>2026-06-02</t>
        </is>
      </c>
      <c r="P10" s="12" t="inlineStr"/>
      <c r="Q10" s="13">
        <f>IFERROR(VLOOKUP(B10,$S$3:$T$12,2,FALSE),"nicht gefunden")</f>
        <v/>
      </c>
      <c r="S10" s="15" t="inlineStr">
        <is>
          <t>Jonas Neumann</t>
        </is>
      </c>
      <c r="T10" s="15" t="inlineStr">
        <is>
          <t>Leipzig</t>
        </is>
      </c>
    </row>
    <row r="11">
      <c r="A11" s="4" t="inlineStr">
        <is>
          <t>2026-06-11</t>
        </is>
      </c>
      <c r="B11" s="5" t="inlineStr">
        <is>
          <t>Marie Braun</t>
        </is>
      </c>
      <c r="C11" s="6" t="inlineStr">
        <is>
          <t>Dortmund</t>
        </is>
      </c>
      <c r="D11" s="5" t="inlineStr">
        <is>
          <t>ELSTER-Praxis</t>
        </is>
      </c>
      <c r="E11" s="6" t="inlineStr">
        <is>
          <t>Modul 3</t>
        </is>
      </c>
      <c r="F11" s="6" t="n">
        <v>1.5</v>
      </c>
      <c r="G11" s="7" t="n">
        <v>48</v>
      </c>
      <c r="H11" s="7" t="n">
        <v>9</v>
      </c>
      <c r="I11" s="7" t="n">
        <v>45</v>
      </c>
      <c r="J11" s="8" t="n">
        <v>0.19</v>
      </c>
      <c r="K11" s="9">
        <f>IF(J11=19%,G11*19%,IF(J11=7%,G11*7%,0))</f>
        <v/>
      </c>
      <c r="L11" s="9">
        <f>SUM(G11:I11)</f>
        <v/>
      </c>
      <c r="M11" s="9">
        <f>L11+K11</f>
        <v/>
      </c>
      <c r="N11" s="6">
        <f>IF(O11&lt;&gt;"","bezahlt","offen")</f>
        <v/>
      </c>
      <c r="O11" s="4" t="inlineStr"/>
      <c r="P11" s="5" t="inlineStr"/>
      <c r="Q11" s="6">
        <f>IFERROR(VLOOKUP(B11,$S$3:$T$12,2,FALSE),"nicht gefunden")</f>
        <v/>
      </c>
      <c r="S11" s="10" t="inlineStr">
        <is>
          <t>Marie Braun</t>
        </is>
      </c>
      <c r="T11" s="10" t="inlineStr">
        <is>
          <t>Dortmund</t>
        </is>
      </c>
    </row>
    <row r="12">
      <c r="A12" s="11" t="inlineStr">
        <is>
          <t>2026-07-02</t>
        </is>
      </c>
      <c r="B12" s="12" t="inlineStr">
        <is>
          <t>Paul Krüger</t>
        </is>
      </c>
      <c r="C12" s="13" t="inlineStr">
        <is>
          <t>Bremen</t>
        </is>
      </c>
      <c r="D12" s="12" t="inlineStr">
        <is>
          <t>Kleinunternehmerregelung (§ 19 UStG)</t>
        </is>
      </c>
      <c r="E12" s="13" t="inlineStr">
        <is>
          <t>Modul 4</t>
        </is>
      </c>
      <c r="F12" s="13" t="n">
        <v>2</v>
      </c>
      <c r="G12" s="7" t="n">
        <v>50</v>
      </c>
      <c r="H12" s="7" t="n">
        <v>3.5</v>
      </c>
      <c r="I12" s="7" t="n">
        <v>55</v>
      </c>
      <c r="J12" s="8" t="n">
        <v>0</v>
      </c>
      <c r="K12" s="14">
        <f>IF(J12=19%,G12*19%,IF(J12=7%,G12*7%,0))</f>
        <v/>
      </c>
      <c r="L12" s="14">
        <f>SUM(G12:I12)</f>
        <v/>
      </c>
      <c r="M12" s="14">
        <f>L12+K12</f>
        <v/>
      </c>
      <c r="N12" s="13">
        <f>IF(O12&lt;&gt;"","bezahlt","offen")</f>
        <v/>
      </c>
      <c r="O12" s="11" t="inlineStr">
        <is>
          <t>2026-07-06</t>
        </is>
      </c>
      <c r="P12" s="12" t="inlineStr"/>
      <c r="Q12" s="13">
        <f>IFERROR(VLOOKUP(B12,$S$3:$T$12,2,FALSE),"nicht gefunden")</f>
        <v/>
      </c>
      <c r="S12" s="15" t="inlineStr">
        <is>
          <t>Paul Krüger</t>
        </is>
      </c>
      <c r="T12" s="15" t="inlineStr">
        <is>
          <t>Bremen</t>
        </is>
      </c>
    </row>
  </sheetData>
  <mergeCells count="1">
    <mergeCell ref="A1:S1"/>
  </mergeCells>
  <conditionalFormatting sqref="N3:N12">
    <cfRule type="expression" priority="1" dxfId="0" stopIfTrue="1">
      <formula>N3="offen"</formula>
    </cfRule>
    <cfRule type="expression" priority="2" dxfId="1" stopIfTrue="1">
      <formula>N3="bezahlt"</formula>
    </cfRule>
  </conditionalFormatting>
  <dataValidations count="1">
    <dataValidation sqref="J3:J12" showErrorMessage="1" showInputMessage="1" allowBlank="1" type="list">
      <formula1>"0%,7%,19%"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32" customWidth="1" min="1" max="1"/>
    <col width="14" customWidth="1" min="2" max="2"/>
    <col width="18" customWidth="1" min="3" max="3"/>
    <col width="16" customWidth="1" min="4" max="4"/>
  </cols>
  <sheetData>
    <row r="1" ht="24" customHeight="1">
      <c r="A1" s="16" t="inlineStr">
        <is>
          <t>Auswertung der Lerngruppe</t>
        </is>
      </c>
    </row>
    <row r="3">
      <c r="A3" s="2" t="inlineStr">
        <is>
          <t>Kennzahl</t>
        </is>
      </c>
      <c r="B3" s="2" t="inlineStr">
        <is>
          <t>Wert</t>
        </is>
      </c>
    </row>
    <row r="4">
      <c r="A4" s="5" t="inlineStr">
        <is>
          <t>Gesamtanzahl Termine</t>
        </is>
      </c>
      <c r="B4" s="17">
        <f>COUNTA('1_Daten'!B3:B12)</f>
        <v/>
      </c>
    </row>
    <row r="5">
      <c r="A5" s="12" t="inlineStr">
        <is>
          <t>Summe Kosten (€)</t>
        </is>
      </c>
      <c r="B5" s="14">
        <f>SUM('1_Daten'!G3:G12)</f>
        <v/>
      </c>
    </row>
    <row r="6">
      <c r="A6" s="5" t="inlineStr">
        <is>
          <t>Summe Materialkosten (€)</t>
        </is>
      </c>
      <c r="B6" s="9">
        <f>SUM('1_Daten'!H3:H12)</f>
        <v/>
      </c>
    </row>
    <row r="7">
      <c r="A7" s="12" t="inlineStr">
        <is>
          <t>Summe Teilnahmegebühren (€)</t>
        </is>
      </c>
      <c r="B7" s="14">
        <f>SUM('1_Daten'!I3:I12)</f>
        <v/>
      </c>
    </row>
    <row r="8">
      <c r="A8" s="5" t="inlineStr">
        <is>
          <t>Durchschnittliche Teilnahmegebühr (€)</t>
        </is>
      </c>
      <c r="B8" s="9">
        <f>IFERROR(AVERAGE('1_Daten'!I3:I12),0)</f>
        <v/>
      </c>
    </row>
    <row r="9">
      <c r="A9" s="12" t="inlineStr">
        <is>
          <t>Anteil bezahlter Termine (%)</t>
        </is>
      </c>
      <c r="B9" s="18">
        <f>IFERROR(COUNTIF('1_Daten'!N3:N12,"bezahlt")/COUNTA('1_Daten'!B3:B12),0)</f>
        <v/>
      </c>
    </row>
    <row r="10">
      <c r="A10" s="5" t="inlineStr">
        <is>
          <t>Offene Posten (€)</t>
        </is>
      </c>
      <c r="B10" s="9">
        <f>SUMIF('1_Daten'!N3:N12,"offen",'1_Daten'!M3:M12)</f>
        <v/>
      </c>
    </row>
    <row r="11">
      <c r="A11" s="12" t="inlineStr">
        <is>
          <t>Umsatzsteuer gesamt (€)</t>
        </is>
      </c>
      <c r="B11" s="14">
        <f>SUM('1_Daten'!K3:K12)</f>
        <v/>
      </c>
    </row>
    <row r="12">
      <c r="A12" s="5" t="inlineStr">
        <is>
          <t>Netto gesamt (€)</t>
        </is>
      </c>
      <c r="B12" s="9">
        <f>SUM('1_Daten'!L3:L12)</f>
        <v/>
      </c>
    </row>
    <row r="13">
      <c r="A13" s="12" t="inlineStr">
        <is>
          <t>Brutto gesamt (€)</t>
        </is>
      </c>
      <c r="B13" s="14">
        <f>SUM('1_Daten'!M3:M12)</f>
        <v/>
      </c>
    </row>
    <row r="16">
      <c r="A16" s="3" t="inlineStr">
        <is>
          <t>Auswertung nach Thema</t>
        </is>
      </c>
    </row>
    <row r="17">
      <c r="A17" s="2" t="inlineStr">
        <is>
          <t>Thema</t>
        </is>
      </c>
      <c r="B17" s="2" t="inlineStr">
        <is>
          <t>Anzahl</t>
        </is>
      </c>
      <c r="C17" s="2" t="inlineStr">
        <is>
          <t>Umsatz brutto (€)</t>
        </is>
      </c>
      <c r="D17" s="2" t="inlineStr">
        <is>
          <t>Ø Gebühr (€)</t>
        </is>
      </c>
    </row>
    <row r="18">
      <c r="A18" s="5" t="inlineStr">
        <is>
          <t>ELSTER-Praxis</t>
        </is>
      </c>
      <c r="B18" s="6">
        <f>COUNTIF('1_Daten'!$D$3:$D$12,$A18)</f>
        <v/>
      </c>
      <c r="C18" s="9">
        <f>SUMIF('1_Daten'!$D$3:$D$12,$A18,'1_Daten'!$M$3:$M$12)</f>
        <v/>
      </c>
      <c r="D18" s="9">
        <f>IFERROR(AVERAGEIF('1_Daten'!$D$3:$D$12,$A18,'1_Daten'!$I$3:$I$12),0)</f>
        <v/>
      </c>
    </row>
    <row r="19">
      <c r="A19" s="12" t="inlineStr">
        <is>
          <t>Grundlagen EÜR</t>
        </is>
      </c>
      <c r="B19" s="13">
        <f>COUNTIF('1_Daten'!$D$3:$D$12,$A19)</f>
        <v/>
      </c>
      <c r="C19" s="14">
        <f>SUMIF('1_Daten'!$D$3:$D$12,$A19,'1_Daten'!$M$3:$M$12)</f>
        <v/>
      </c>
      <c r="D19" s="14">
        <f>IFERROR(AVERAGEIF('1_Daten'!$D$3:$D$12,$A19,'1_Daten'!$I$3:$I$12),0)</f>
        <v/>
      </c>
    </row>
    <row r="20">
      <c r="A20" s="5" t="inlineStr">
        <is>
          <t>Jahresabschluss für Einsteiger</t>
        </is>
      </c>
      <c r="B20" s="6">
        <f>COUNTIF('1_Daten'!$D$3:$D$12,$A20)</f>
        <v/>
      </c>
      <c r="C20" s="9">
        <f>SUMIF('1_Daten'!$D$3:$D$12,$A20,'1_Daten'!$M$3:$M$12)</f>
        <v/>
      </c>
      <c r="D20" s="9">
        <f>IFERROR(AVERAGEIF('1_Daten'!$D$3:$D$12,$A20,'1_Daten'!$I$3:$I$12),0)</f>
        <v/>
      </c>
    </row>
    <row r="21">
      <c r="A21" s="12" t="inlineStr">
        <is>
          <t>Kleinunternehmerregelung (§ 19 UStG)</t>
        </is>
      </c>
      <c r="B21" s="13">
        <f>COUNTIF('1_Daten'!$D$3:$D$12,$A21)</f>
        <v/>
      </c>
      <c r="C21" s="14">
        <f>SUMIF('1_Daten'!$D$3:$D$12,$A21,'1_Daten'!$M$3:$M$12)</f>
        <v/>
      </c>
      <c r="D21" s="14">
        <f>IFERROR(AVERAGEIF('1_Daten'!$D$3:$D$12,$A21,'1_Daten'!$I$3:$I$12),0)</f>
        <v/>
      </c>
    </row>
    <row r="22">
      <c r="A22" s="5" t="inlineStr">
        <is>
          <t>Rechnungsstellung und USt.-IdNr.</t>
        </is>
      </c>
      <c r="B22" s="6">
        <f>COUNTIF('1_Daten'!$D$3:$D$12,$A22)</f>
        <v/>
      </c>
      <c r="C22" s="9">
        <f>SUMIF('1_Daten'!$D$3:$D$12,$A22,'1_Daten'!$M$3:$M$12)</f>
        <v/>
      </c>
      <c r="D22" s="9">
        <f>IFERROR(AVERAGEIF('1_Daten'!$D$3:$D$12,$A22,'1_Daten'!$I$3:$I$12),0)</f>
        <v/>
      </c>
    </row>
    <row r="23">
      <c r="A23" s="12" t="inlineStr">
        <is>
          <t>Umsatzsteuer und Vorsteuer</t>
        </is>
      </c>
      <c r="B23" s="13">
        <f>COUNTIF('1_Daten'!$D$3:$D$12,$A23)</f>
        <v/>
      </c>
      <c r="C23" s="14">
        <f>SUMIF('1_Daten'!$D$3:$D$12,$A23,'1_Daten'!$M$3:$M$12)</f>
        <v/>
      </c>
      <c r="D23" s="14">
        <f>IFERROR(AVERAGEIF('1_Daten'!$D$3:$D$12,$A23,'1_Daten'!$I$3:$I$12),0)</f>
        <v/>
      </c>
    </row>
  </sheetData>
  <mergeCells count="2">
    <mergeCell ref="A1:D1"/>
    <mergeCell ref="A16:D16"/>
  </mergeCells>
  <conditionalFormatting sqref="B10">
    <cfRule type="expression" priority="1" dxfId="0" stopIfTrue="1">
      <formula>B10&gt;0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28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</cols>
  <sheetData>
    <row r="1" ht="24" customHeight="1">
      <c r="A1" s="16" t="inlineStr">
        <is>
          <t>Dashboard – Lerngruppe Steuer 2026</t>
        </is>
      </c>
    </row>
    <row r="3" ht="20" customHeight="1">
      <c r="A3" s="2" t="inlineStr">
        <is>
          <t>Brutto-Umsatz</t>
        </is>
      </c>
      <c r="B3" s="2" t="inlineStr">
        <is>
          <t>Offene Posten</t>
        </is>
      </c>
      <c r="C3" s="2" t="inlineStr">
        <is>
          <t>Bezahlquote</t>
        </is>
      </c>
      <c r="D3" s="2" t="inlineStr">
        <is>
          <t>Ø Gebühr</t>
        </is>
      </c>
    </row>
    <row r="4" ht="24" customHeight="1">
      <c r="A4" s="19">
        <f>'2_Auswertung'!B13</f>
        <v/>
      </c>
      <c r="B4" s="19">
        <f>'2_Auswertung'!B10</f>
        <v/>
      </c>
      <c r="C4" s="20">
        <f>'2_Auswertung'!B9</f>
        <v/>
      </c>
      <c r="D4" s="19">
        <f>'2_Auswertung'!B8</f>
        <v/>
      </c>
    </row>
    <row r="26">
      <c r="J26" t="inlineStr">
        <is>
          <t>Status</t>
        </is>
      </c>
      <c r="K26" t="inlineStr">
        <is>
          <t>Anzahl</t>
        </is>
      </c>
    </row>
    <row r="27">
      <c r="J27" t="inlineStr">
        <is>
          <t>bezahlt</t>
        </is>
      </c>
      <c r="K27">
        <f>COUNTIF('1_Daten'!N3:N12,"bezahlt")</f>
        <v/>
      </c>
    </row>
    <row r="28">
      <c r="J28" t="inlineStr">
        <is>
          <t>offen</t>
        </is>
      </c>
      <c r="K28">
        <f>COUNTIF('1_Daten'!N3:N12,"offen")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30" customWidth="1" min="1" max="1"/>
    <col width="90" customWidth="1" min="2" max="2"/>
  </cols>
  <sheetData>
    <row r="1" ht="24" customHeight="1">
      <c r="A1" s="16" t="inlineStr">
        <is>
          <t>Hinweise zur Nutzung</t>
        </is>
      </c>
    </row>
    <row r="3" ht="46" customHeight="1">
      <c r="A3" s="21" t="inlineStr">
        <is>
          <t>Eingabereihenfolge</t>
        </is>
      </c>
      <c r="B3" s="12" t="inlineStr">
        <is>
          <t>Zuerst Datum, Teilnehmer, Ort, Thema und Modul erfassen. Danach Dauer, Kosten pro Termin, Materialkosten, Teilnahmegebühr und USt.-Satz eintragen. Alle gelb hinterlegten Zellen sind Eingabefelder.</t>
        </is>
      </c>
    </row>
    <row r="4" ht="46" customHeight="1">
      <c r="A4" s="21" t="inlineStr">
        <is>
          <t>USt.-Satz, Netto und Brutto</t>
        </is>
      </c>
      <c r="B4" s="5" t="inlineStr">
        <is>
          <t>Der USt.-Satz (0%, 7% oder 19%) bestimmt automatisch die berechnete Umsatzsteuer. Netto = Kosten + Material + Gebühr, Brutto = Netto + Umsatzsteuer.</t>
        </is>
      </c>
    </row>
    <row r="5" ht="46" customHeight="1">
      <c r="A5" s="21" t="inlineStr">
        <is>
          <t>Kleinunternehmerregelung (§ 19 UStG)</t>
        </is>
      </c>
      <c r="B5" s="12" t="inlineStr">
        <is>
          <t>Wird die Kleinunternehmerregelung angewendet, entfällt die Umsatzsteuer (USt.-Satz = 0%). Die Rechnung muss dann einen Hinweis auf § 19 UStG enthalten.</t>
        </is>
      </c>
    </row>
    <row r="6" ht="46" customHeight="1">
      <c r="A6" s="21" t="inlineStr">
        <is>
          <t>ELSTER und Rechnungsstellung</t>
        </is>
      </c>
      <c r="B6" s="5" t="inlineStr">
        <is>
          <t>Für die Steuererklärung über ELSTER sind korrekte Belege wichtig: Datum, Rechnungsnummer, USt.-IdNr. (sofern vorhanden) sowie Netto- und Bruttobeträge müssen nachvollziehbar sein.</t>
        </is>
      </c>
    </row>
    <row r="7" ht="46" customHeight="1">
      <c r="A7" s="21" t="inlineStr">
        <is>
          <t>Zahlungsstatus</t>
        </is>
      </c>
      <c r="B7" s="12" t="inlineStr">
        <is>
          <t>Der Status wird automatisch anhand des Feldes 'Bezahlt am' berechnet. Ist ein Datum eingetragen, gilt der Termin als 'bezahlt', andernfalls als 'offen'.</t>
        </is>
      </c>
    </row>
    <row r="8" ht="46" customHeight="1">
      <c r="A8" s="21" t="inlineStr">
        <is>
          <t>Farbhinweise</t>
        </is>
      </c>
      <c r="B8" s="5" t="inlineStr">
        <is>
          <t>Eingabezellen: hellgelb (#FFFBEB). Positive/erledigte Werte: grün (#16A34A). Negative bzw. offene/auffällige Werte: rot (#DC2626). Überschriften: dunkelblau (#1E293B) mit weißer Schrift.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2026-07-07T06:46:27Z</dcterms:created>
  <dcterms:modified xmlns:dcterms="http://purl.org/dc/terms/" xmlns:xsi="http://www.w3.org/2001/XMLSchema-instance" xsi:type="dcterms:W3CDTF">2026-07-07T06:46:27Z</dcterms:modified>
</cp:coreProperties>
</file>