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hnabrechnu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5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color rgb="001F2937"/>
      <sz val="10.5"/>
    </font>
    <font>
      <name val="Calibri"/>
      <b val="1"/>
      <color rgb="00FFFFFF"/>
      <sz val="11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2E3A47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164" fontId="2" fillId="2" borderId="1" applyAlignment="1" pivotButton="0" quotePrefix="0" xfId="0">
      <alignment horizontal="center" vertical="center"/>
    </xf>
    <xf numFmtId="165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6" borderId="1" pivotButton="0" quotePrefix="0" xfId="0"/>
    <xf numFmtId="164" fontId="4" fillId="6" borderId="1" applyAlignment="1" pivotButton="0" quotePrefix="0" xfId="0">
      <alignment horizontal="center" vertical="center"/>
    </xf>
    <xf numFmtId="164" fontId="2" fillId="0" borderId="0" pivotButton="0" quotePrefix="0" xfId="0"/>
    <xf numFmtId="0" fontId="2" fillId="2" borderId="1" pivotButton="0" quotePrefix="0" xfId="0"/>
    <xf numFmtId="1" fontId="2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Bruttolohn und Gesamtkosten je Mitarbeiter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'Dashboard'!$A$12:$A$21</f>
            </numRef>
          </cat>
          <val>
            <numRef>
              <f>'Dashboard'!$B$12:$B$21</f>
            </numRef>
          </val>
        </ser>
        <ser>
          <idx val="1"/>
          <order val="1"/>
          <tx>
            <strRef>
              <f>'Dashboard'!C11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'Dashboard'!$A$12:$A$21</f>
            </numRef>
          </cat>
          <val>
            <numRef>
              <f>'Dashboard'!$C$12:$C$21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Zusammensetzung der Arbeitgeber-Abgaben</a:t>
            </a:r>
          </a:p>
        </rich>
      </tx>
    </title>
    <plotArea>
      <pieChart>
        <varyColors val="1"/>
        <ser>
          <idx val="0"/>
          <order val="0"/>
          <tx>
            <strRef>
              <f>'Dashboard'!B24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'Dashboard'!$A$25:$A$30</f>
            </numRef>
          </cat>
          <val>
            <numRef>
              <f>'Dashboard'!$B$25:$B$30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432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4" customWidth="1" min="3" max="3"/>
    <col width="15" customWidth="1" min="4" max="4"/>
    <col width="14" customWidth="1" min="5" max="5"/>
    <col width="15" customWidth="1" min="6" max="6"/>
    <col width="14" customWidth="1" min="7" max="7"/>
    <col width="22" customWidth="1" min="8" max="8"/>
    <col width="16" customWidth="1" min="9" max="9"/>
    <col width="16" customWidth="1" min="10" max="10"/>
    <col width="14" customWidth="1" min="11" max="11"/>
    <col width="13" customWidth="1" min="12" max="12"/>
    <col width="13" customWidth="1" min="13" max="13"/>
    <col width="18" customWidth="1" min="14" max="14"/>
    <col width="18" customWidth="1" min="15" max="15"/>
    <col width="18" customWidth="1" min="16" max="16"/>
    <col width="10" customWidth="1" min="17" max="17"/>
  </cols>
  <sheetData>
    <row r="1" ht="26" customHeight="1">
      <c r="A1" s="1" t="inlineStr">
        <is>
          <t>Lohnabrechnung Minijob 2026 – Musterfirma GmbH</t>
        </is>
      </c>
    </row>
    <row r="3">
      <c r="A3" s="2" t="inlineStr">
        <is>
          <t>Minijob-Grenze (€):</t>
        </is>
      </c>
      <c r="B3" s="3" t="n">
        <v>556</v>
      </c>
    </row>
    <row r="4">
      <c r="A4" s="2" t="inlineStr">
        <is>
          <t>Pauschale Rentenversicherung AG (%):</t>
        </is>
      </c>
      <c r="B4" s="4" t="n">
        <v>0.15</v>
      </c>
    </row>
    <row r="5">
      <c r="A5" s="2" t="inlineStr">
        <is>
          <t>Pauschale Krankenversicherung AG (%):</t>
        </is>
      </c>
      <c r="B5" s="4" t="n">
        <v>0.13</v>
      </c>
    </row>
    <row r="6">
      <c r="A6" s="2" t="inlineStr">
        <is>
          <t>Pauschsteuer (%):</t>
        </is>
      </c>
      <c r="B6" s="4" t="n">
        <v>0.02</v>
      </c>
    </row>
    <row r="7">
      <c r="A7" s="2" t="inlineStr">
        <is>
          <t>Umlage U1 (%):</t>
        </is>
      </c>
      <c r="B7" s="4" t="n">
        <v>0.011</v>
      </c>
    </row>
    <row r="8">
      <c r="A8" s="2" t="inlineStr">
        <is>
          <t>Umlage U2 (%):</t>
        </is>
      </c>
      <c r="B8" s="4" t="n">
        <v>0.0024</v>
      </c>
    </row>
    <row r="9">
      <c r="A9" s="2" t="inlineStr">
        <is>
          <t>Insolvenzgeldumlage (%):</t>
        </is>
      </c>
      <c r="B9" s="4" t="n">
        <v>0.0005999999999999999</v>
      </c>
    </row>
    <row r="11">
      <c r="A11" s="5" t="inlineStr">
        <is>
          <t>Nr.</t>
        </is>
      </c>
      <c r="B11" s="5" t="inlineStr">
        <is>
          <t>Name</t>
        </is>
      </c>
      <c r="C11" s="5" t="inlineStr">
        <is>
          <t>Ort</t>
        </is>
      </c>
      <c r="D11" s="5" t="inlineStr">
        <is>
          <t>Eintrittsdatum</t>
        </is>
      </c>
      <c r="E11" s="5" t="inlineStr">
        <is>
          <t>Stunden/Monat</t>
        </is>
      </c>
      <c r="F11" s="5" t="inlineStr">
        <is>
          <t>Stundenlohn (€)</t>
        </is>
      </c>
      <c r="G11" s="5" t="inlineStr">
        <is>
          <t>Bruttolohn (€)</t>
        </is>
      </c>
      <c r="H11" s="5" t="inlineStr">
        <is>
          <t>Minijob-Grenze eingehalten</t>
        </is>
      </c>
      <c r="I11" s="5" t="inlineStr">
        <is>
          <t>Rentenvers. AG (€)</t>
        </is>
      </c>
      <c r="J11" s="5" t="inlineStr">
        <is>
          <t>Krankenvers. AG (€)</t>
        </is>
      </c>
      <c r="K11" s="5" t="inlineStr">
        <is>
          <t>Pauschsteuer (€)</t>
        </is>
      </c>
      <c r="L11" s="5" t="inlineStr">
        <is>
          <t>Umlage U1 (€)</t>
        </is>
      </c>
      <c r="M11" s="5" t="inlineStr">
        <is>
          <t>Umlage U2 (€)</t>
        </is>
      </c>
      <c r="N11" s="5" t="inlineStr">
        <is>
          <t>Insolvenzgeldumlage (€)</t>
        </is>
      </c>
      <c r="O11" s="5" t="inlineStr">
        <is>
          <t>Summe Abgaben AG (€)</t>
        </is>
      </c>
      <c r="P11" s="5" t="inlineStr">
        <is>
          <t>Gesamtkosten AG (€)</t>
        </is>
      </c>
      <c r="Q11" s="5" t="inlineStr">
        <is>
          <t>Status</t>
        </is>
      </c>
    </row>
    <row r="12">
      <c r="A12" s="6" t="n">
        <v>1</v>
      </c>
      <c r="B12" s="7" t="inlineStr">
        <is>
          <t>Anna Schmidt</t>
        </is>
      </c>
      <c r="C12" s="7" t="inlineStr">
        <is>
          <t>Berlin</t>
        </is>
      </c>
      <c r="D12" s="6" t="inlineStr">
        <is>
          <t>01.02.2026</t>
        </is>
      </c>
      <c r="E12" s="6" t="n">
        <v>40</v>
      </c>
      <c r="F12" s="8" t="n">
        <v>13.9</v>
      </c>
      <c r="G12" s="8">
        <f>E12*F12</f>
        <v/>
      </c>
      <c r="H12" s="6">
        <f>IF(G12&lt;=$B$3,"JA","NEIN")</f>
        <v/>
      </c>
      <c r="I12" s="8">
        <f>G12*$B$4</f>
        <v/>
      </c>
      <c r="J12" s="8">
        <f>G12*$B$5</f>
        <v/>
      </c>
      <c r="K12" s="8">
        <f>G12*$B$6</f>
        <v/>
      </c>
      <c r="L12" s="8">
        <f>G12*$B$7</f>
        <v/>
      </c>
      <c r="M12" s="8">
        <f>G12*$B$8</f>
        <v/>
      </c>
      <c r="N12" s="8">
        <f>G12*$B$9</f>
        <v/>
      </c>
      <c r="O12" s="8">
        <f>SUM(I12:N12)</f>
        <v/>
      </c>
      <c r="P12" s="8">
        <f>G12+O12</f>
        <v/>
      </c>
      <c r="Q12" s="6" t="inlineStr">
        <is>
          <t>Aktiv</t>
        </is>
      </c>
    </row>
    <row r="13">
      <c r="A13" s="9" t="n">
        <v>2</v>
      </c>
      <c r="B13" s="10" t="inlineStr">
        <is>
          <t>Michael Wagner</t>
        </is>
      </c>
      <c r="C13" s="10" t="inlineStr">
        <is>
          <t>München</t>
        </is>
      </c>
      <c r="D13" s="9" t="inlineStr">
        <is>
          <t>15.01.2026</t>
        </is>
      </c>
      <c r="E13" s="9" t="n">
        <v>35</v>
      </c>
      <c r="F13" s="11" t="n">
        <v>14</v>
      </c>
      <c r="G13" s="11">
        <f>E13*F13</f>
        <v/>
      </c>
      <c r="H13" s="9">
        <f>IF(G13&lt;=$B$3,"JA","NEIN")</f>
        <v/>
      </c>
      <c r="I13" s="11">
        <f>G13*$B$4</f>
        <v/>
      </c>
      <c r="J13" s="11">
        <f>G13*$B$5</f>
        <v/>
      </c>
      <c r="K13" s="11">
        <f>G13*$B$6</f>
        <v/>
      </c>
      <c r="L13" s="11">
        <f>G13*$B$7</f>
        <v/>
      </c>
      <c r="M13" s="11">
        <f>G13*$B$8</f>
        <v/>
      </c>
      <c r="N13" s="11">
        <f>G13*$B$9</f>
        <v/>
      </c>
      <c r="O13" s="11">
        <f>SUM(I13:N13)</f>
        <v/>
      </c>
      <c r="P13" s="11">
        <f>G13+O13</f>
        <v/>
      </c>
      <c r="Q13" s="9" t="inlineStr">
        <is>
          <t>Aktiv</t>
        </is>
      </c>
    </row>
    <row r="14">
      <c r="A14" s="6" t="n">
        <v>3</v>
      </c>
      <c r="B14" s="7" t="inlineStr">
        <is>
          <t>Julia Becker</t>
        </is>
      </c>
      <c r="C14" s="7" t="inlineStr">
        <is>
          <t>Hamburg</t>
        </is>
      </c>
      <c r="D14" s="6" t="inlineStr">
        <is>
          <t>01.03.2026</t>
        </is>
      </c>
      <c r="E14" s="6" t="n">
        <v>30</v>
      </c>
      <c r="F14" s="8" t="n">
        <v>13.9</v>
      </c>
      <c r="G14" s="8">
        <f>E14*F14</f>
        <v/>
      </c>
      <c r="H14" s="6">
        <f>IF(G14&lt;=$B$3,"JA","NEIN")</f>
        <v/>
      </c>
      <c r="I14" s="8">
        <f>G14*$B$4</f>
        <v/>
      </c>
      <c r="J14" s="8">
        <f>G14*$B$5</f>
        <v/>
      </c>
      <c r="K14" s="8">
        <f>G14*$B$6</f>
        <v/>
      </c>
      <c r="L14" s="8">
        <f>G14*$B$7</f>
        <v/>
      </c>
      <c r="M14" s="8">
        <f>G14*$B$8</f>
        <v/>
      </c>
      <c r="N14" s="8">
        <f>G14*$B$9</f>
        <v/>
      </c>
      <c r="O14" s="8">
        <f>SUM(I14:N14)</f>
        <v/>
      </c>
      <c r="P14" s="8">
        <f>G14+O14</f>
        <v/>
      </c>
      <c r="Q14" s="6" t="inlineStr">
        <is>
          <t>Aktiv</t>
        </is>
      </c>
    </row>
    <row r="15">
      <c r="A15" s="9" t="n">
        <v>4</v>
      </c>
      <c r="B15" s="10" t="inlineStr">
        <is>
          <t>Lukas Hoffmann</t>
        </is>
      </c>
      <c r="C15" s="10" t="inlineStr">
        <is>
          <t>Köln</t>
        </is>
      </c>
      <c r="D15" s="9" t="inlineStr">
        <is>
          <t>01.06.2026</t>
        </is>
      </c>
      <c r="E15" s="9" t="n">
        <v>42</v>
      </c>
      <c r="F15" s="11" t="n">
        <v>13.5</v>
      </c>
      <c r="G15" s="11">
        <f>E15*F15</f>
        <v/>
      </c>
      <c r="H15" s="9">
        <f>IF(G15&lt;=$B$3,"JA","NEIN")</f>
        <v/>
      </c>
      <c r="I15" s="11">
        <f>G15*$B$4</f>
        <v/>
      </c>
      <c r="J15" s="11">
        <f>G15*$B$5</f>
        <v/>
      </c>
      <c r="K15" s="11">
        <f>G15*$B$6</f>
        <v/>
      </c>
      <c r="L15" s="11">
        <f>G15*$B$7</f>
        <v/>
      </c>
      <c r="M15" s="11">
        <f>G15*$B$8</f>
        <v/>
      </c>
      <c r="N15" s="11">
        <f>G15*$B$9</f>
        <v/>
      </c>
      <c r="O15" s="11">
        <f>SUM(I15:N15)</f>
        <v/>
      </c>
      <c r="P15" s="11">
        <f>G15+O15</f>
        <v/>
      </c>
      <c r="Q15" s="9" t="inlineStr">
        <is>
          <t>Aktiv</t>
        </is>
      </c>
    </row>
    <row r="16">
      <c r="A16" s="6" t="n">
        <v>5</v>
      </c>
      <c r="B16" s="7" t="inlineStr">
        <is>
          <t>Sabine Klein</t>
        </is>
      </c>
      <c r="C16" s="7" t="inlineStr">
        <is>
          <t>Frankfurt</t>
        </is>
      </c>
      <c r="D16" s="6" t="inlineStr">
        <is>
          <t>15.02.2026</t>
        </is>
      </c>
      <c r="E16" s="6" t="n">
        <v>25</v>
      </c>
      <c r="F16" s="8" t="n">
        <v>14.2</v>
      </c>
      <c r="G16" s="8">
        <f>E16*F16</f>
        <v/>
      </c>
      <c r="H16" s="6">
        <f>IF(G16&lt;=$B$3,"JA","NEIN")</f>
        <v/>
      </c>
      <c r="I16" s="8">
        <f>G16*$B$4</f>
        <v/>
      </c>
      <c r="J16" s="8">
        <f>G16*$B$5</f>
        <v/>
      </c>
      <c r="K16" s="8">
        <f>G16*$B$6</f>
        <v/>
      </c>
      <c r="L16" s="8">
        <f>G16*$B$7</f>
        <v/>
      </c>
      <c r="M16" s="8">
        <f>G16*$B$8</f>
        <v/>
      </c>
      <c r="N16" s="8">
        <f>G16*$B$9</f>
        <v/>
      </c>
      <c r="O16" s="8">
        <f>SUM(I16:N16)</f>
        <v/>
      </c>
      <c r="P16" s="8">
        <f>G16+O16</f>
        <v/>
      </c>
      <c r="Q16" s="6" t="inlineStr">
        <is>
          <t>Aktiv</t>
        </is>
      </c>
    </row>
    <row r="17">
      <c r="A17" s="9" t="n">
        <v>6</v>
      </c>
      <c r="B17" s="10" t="inlineStr">
        <is>
          <t>Stefan Wolf</t>
        </is>
      </c>
      <c r="C17" s="10" t="inlineStr">
        <is>
          <t>Stuttgart</t>
        </is>
      </c>
      <c r="D17" s="9" t="inlineStr">
        <is>
          <t>01.04.2026</t>
        </is>
      </c>
      <c r="E17" s="9" t="n">
        <v>38</v>
      </c>
      <c r="F17" s="11" t="n">
        <v>13.9</v>
      </c>
      <c r="G17" s="11">
        <f>E17*F17</f>
        <v/>
      </c>
      <c r="H17" s="9">
        <f>IF(G17&lt;=$B$3,"JA","NEIN")</f>
        <v/>
      </c>
      <c r="I17" s="11">
        <f>G17*$B$4</f>
        <v/>
      </c>
      <c r="J17" s="11">
        <f>G17*$B$5</f>
        <v/>
      </c>
      <c r="K17" s="11">
        <f>G17*$B$6</f>
        <v/>
      </c>
      <c r="L17" s="11">
        <f>G17*$B$7</f>
        <v/>
      </c>
      <c r="M17" s="11">
        <f>G17*$B$8</f>
        <v/>
      </c>
      <c r="N17" s="11">
        <f>G17*$B$9</f>
        <v/>
      </c>
      <c r="O17" s="11">
        <f>SUM(I17:N17)</f>
        <v/>
      </c>
      <c r="P17" s="11">
        <f>G17+O17</f>
        <v/>
      </c>
      <c r="Q17" s="9" t="inlineStr">
        <is>
          <t>Aktiv</t>
        </is>
      </c>
    </row>
    <row r="18">
      <c r="A18" s="6" t="n">
        <v>7</v>
      </c>
      <c r="B18" s="7" t="inlineStr">
        <is>
          <t>Laura Neumann</t>
        </is>
      </c>
      <c r="C18" s="7" t="inlineStr">
        <is>
          <t>Düsseldorf</t>
        </is>
      </c>
      <c r="D18" s="6" t="inlineStr">
        <is>
          <t>01.07.2026</t>
        </is>
      </c>
      <c r="E18" s="6" t="n">
        <v>20</v>
      </c>
      <c r="F18" s="8" t="n">
        <v>14.5</v>
      </c>
      <c r="G18" s="8">
        <f>E18*F18</f>
        <v/>
      </c>
      <c r="H18" s="6">
        <f>IF(G18&lt;=$B$3,"JA","NEIN")</f>
        <v/>
      </c>
      <c r="I18" s="8">
        <f>G18*$B$4</f>
        <v/>
      </c>
      <c r="J18" s="8">
        <f>G18*$B$5</f>
        <v/>
      </c>
      <c r="K18" s="8">
        <f>G18*$B$6</f>
        <v/>
      </c>
      <c r="L18" s="8">
        <f>G18*$B$7</f>
        <v/>
      </c>
      <c r="M18" s="8">
        <f>G18*$B$8</f>
        <v/>
      </c>
      <c r="N18" s="8">
        <f>G18*$B$9</f>
        <v/>
      </c>
      <c r="O18" s="8">
        <f>SUM(I18:N18)</f>
        <v/>
      </c>
      <c r="P18" s="8">
        <f>G18+O18</f>
        <v/>
      </c>
      <c r="Q18" s="6" t="inlineStr">
        <is>
          <t>Inaktiv</t>
        </is>
      </c>
    </row>
    <row r="19">
      <c r="A19" s="9" t="n">
        <v>8</v>
      </c>
      <c r="B19" s="10" t="inlineStr">
        <is>
          <t>Thomas Richter</t>
        </is>
      </c>
      <c r="C19" s="10" t="inlineStr">
        <is>
          <t>Leipzig</t>
        </is>
      </c>
      <c r="D19" s="9" t="inlineStr">
        <is>
          <t>15.03.2026</t>
        </is>
      </c>
      <c r="E19" s="9" t="n">
        <v>45</v>
      </c>
      <c r="F19" s="11" t="n">
        <v>13.2</v>
      </c>
      <c r="G19" s="11">
        <f>E19*F19</f>
        <v/>
      </c>
      <c r="H19" s="9">
        <f>IF(G19&lt;=$B$3,"JA","NEIN")</f>
        <v/>
      </c>
      <c r="I19" s="11">
        <f>G19*$B$4</f>
        <v/>
      </c>
      <c r="J19" s="11">
        <f>G19*$B$5</f>
        <v/>
      </c>
      <c r="K19" s="11">
        <f>G19*$B$6</f>
        <v/>
      </c>
      <c r="L19" s="11">
        <f>G19*$B$7</f>
        <v/>
      </c>
      <c r="M19" s="11">
        <f>G19*$B$8</f>
        <v/>
      </c>
      <c r="N19" s="11">
        <f>G19*$B$9</f>
        <v/>
      </c>
      <c r="O19" s="11">
        <f>SUM(I19:N19)</f>
        <v/>
      </c>
      <c r="P19" s="11">
        <f>G19+O19</f>
        <v/>
      </c>
      <c r="Q19" s="9" t="inlineStr">
        <is>
          <t>Aktiv</t>
        </is>
      </c>
    </row>
    <row r="20">
      <c r="A20" s="6" t="n">
        <v>9</v>
      </c>
      <c r="B20" s="7" t="inlineStr">
        <is>
          <t>Sophie Braun</t>
        </is>
      </c>
      <c r="C20" s="7" t="inlineStr">
        <is>
          <t>Dresden</t>
        </is>
      </c>
      <c r="D20" s="6" t="inlineStr">
        <is>
          <t>01.05.2026</t>
        </is>
      </c>
      <c r="E20" s="6" t="n">
        <v>33</v>
      </c>
      <c r="F20" s="8" t="n">
        <v>13.9</v>
      </c>
      <c r="G20" s="8">
        <f>E20*F20</f>
        <v/>
      </c>
      <c r="H20" s="6">
        <f>IF(G20&lt;=$B$3,"JA","NEIN")</f>
        <v/>
      </c>
      <c r="I20" s="8">
        <f>G20*$B$4</f>
        <v/>
      </c>
      <c r="J20" s="8">
        <f>G20*$B$5</f>
        <v/>
      </c>
      <c r="K20" s="8">
        <f>G20*$B$6</f>
        <v/>
      </c>
      <c r="L20" s="8">
        <f>G20*$B$7</f>
        <v/>
      </c>
      <c r="M20" s="8">
        <f>G20*$B$8</f>
        <v/>
      </c>
      <c r="N20" s="8">
        <f>G20*$B$9</f>
        <v/>
      </c>
      <c r="O20" s="8">
        <f>SUM(I20:N20)</f>
        <v/>
      </c>
      <c r="P20" s="8">
        <f>G20+O20</f>
        <v/>
      </c>
      <c r="Q20" s="6" t="inlineStr">
        <is>
          <t>Aktiv</t>
        </is>
      </c>
    </row>
    <row r="21">
      <c r="A21" s="9" t="n">
        <v>10</v>
      </c>
      <c r="B21" s="10" t="inlineStr">
        <is>
          <t>Max Schulz</t>
        </is>
      </c>
      <c r="C21" s="10" t="inlineStr">
        <is>
          <t>Hannover</t>
        </is>
      </c>
      <c r="D21" s="9" t="inlineStr">
        <is>
          <t>01.08.2026</t>
        </is>
      </c>
      <c r="E21" s="9" t="n">
        <v>28</v>
      </c>
      <c r="F21" s="11" t="n">
        <v>14</v>
      </c>
      <c r="G21" s="11">
        <f>E21*F21</f>
        <v/>
      </c>
      <c r="H21" s="9">
        <f>IF(G21&lt;=$B$3,"JA","NEIN")</f>
        <v/>
      </c>
      <c r="I21" s="11">
        <f>G21*$B$4</f>
        <v/>
      </c>
      <c r="J21" s="11">
        <f>G21*$B$5</f>
        <v/>
      </c>
      <c r="K21" s="11">
        <f>G21*$B$6</f>
        <v/>
      </c>
      <c r="L21" s="11">
        <f>G21*$B$7</f>
        <v/>
      </c>
      <c r="M21" s="11">
        <f>G21*$B$8</f>
        <v/>
      </c>
      <c r="N21" s="11">
        <f>G21*$B$9</f>
        <v/>
      </c>
      <c r="O21" s="11">
        <f>SUM(I21:N21)</f>
        <v/>
      </c>
      <c r="P21" s="11">
        <f>G21+O21</f>
        <v/>
      </c>
      <c r="Q21" s="9" t="inlineStr">
        <is>
          <t>Aktiv</t>
        </is>
      </c>
    </row>
    <row r="22">
      <c r="A22" s="12" t="n"/>
      <c r="B22" s="13" t="inlineStr">
        <is>
          <t>Summe</t>
        </is>
      </c>
      <c r="C22" s="12" t="n"/>
      <c r="D22" s="12" t="n"/>
      <c r="E22" s="12" t="n"/>
      <c r="F22" s="12" t="n"/>
      <c r="G22" s="14">
        <f>SUM(G12:G21)</f>
        <v/>
      </c>
      <c r="H22" s="12" t="n"/>
      <c r="I22" s="14">
        <f>SUM(I12:I21)</f>
        <v/>
      </c>
      <c r="J22" s="14">
        <f>SUM(J12:J21)</f>
        <v/>
      </c>
      <c r="K22" s="14">
        <f>SUM(K12:K21)</f>
        <v/>
      </c>
      <c r="L22" s="14">
        <f>SUM(L12:L21)</f>
        <v/>
      </c>
      <c r="M22" s="14">
        <f>SUM(M12:M21)</f>
        <v/>
      </c>
      <c r="N22" s="14">
        <f>SUM(N12:N21)</f>
        <v/>
      </c>
      <c r="O22" s="14">
        <f>SUM(O12:O21)</f>
        <v/>
      </c>
      <c r="P22" s="14">
        <f>SUM(P12:P21)</f>
        <v/>
      </c>
      <c r="Q22" s="12" t="n"/>
    </row>
    <row r="24">
      <c r="A24" s="2" t="inlineStr">
        <is>
          <t>Anzahl Mitarbeiter:</t>
        </is>
      </c>
      <c r="B24" s="2">
        <f>COUNTA(B12:B21)</f>
        <v/>
      </c>
    </row>
    <row r="25">
      <c r="A25" s="2" t="inlineStr">
        <is>
          <t>Anzahl über Minijob-Grenze:</t>
        </is>
      </c>
      <c r="B25" s="2">
        <f>COUNTIF(H12:H21,"NEIN")</f>
        <v/>
      </c>
    </row>
    <row r="26">
      <c r="A26" s="2" t="inlineStr">
        <is>
          <t>Durchschn. Bruttolohn (€):</t>
        </is>
      </c>
      <c r="B26" s="15">
        <f>IFERROR(AVERAGE(G12:G21),0)</f>
        <v/>
      </c>
    </row>
    <row r="27">
      <c r="A27" s="2" t="inlineStr">
        <is>
          <t>Durchschn. Gesamtkosten AG (€):</t>
        </is>
      </c>
      <c r="B27" s="15">
        <f>IFERROR(AVERAGE(P12:P21),0)</f>
        <v/>
      </c>
    </row>
    <row r="29">
      <c r="A29" s="2" t="inlineStr">
        <is>
          <t>Mitarbeitersuche (Name eingeben):</t>
        </is>
      </c>
      <c r="B29" s="16" t="inlineStr">
        <is>
          <t>Julia Becker</t>
        </is>
      </c>
    </row>
    <row r="30">
      <c r="A30" s="2" t="inlineStr">
        <is>
          <t>Gefundener Bruttolohn (€):</t>
        </is>
      </c>
      <c r="B30" s="15">
        <f>IFERROR(VLOOKUP(B29,B12:P21,6,FALSE),"Nicht gefunden")</f>
        <v/>
      </c>
    </row>
    <row r="31">
      <c r="A31" s="2" t="inlineStr">
        <is>
          <t>Gefundene Gesamtkosten AG (€):</t>
        </is>
      </c>
      <c r="B31" s="15">
        <f>IFERROR(VLOOKUP(B29,B12:P21,15,FALSE),"Nicht gefunden")</f>
        <v/>
      </c>
    </row>
  </sheetData>
  <mergeCells count="1">
    <mergeCell ref="A1:Q1"/>
  </mergeCells>
  <conditionalFormatting sqref="H12:H21">
    <cfRule type="expression" priority="1" dxfId="0" stopIfTrue="1">
      <formula>H12="JA"</formula>
    </cfRule>
    <cfRule type="expression" priority="2" dxfId="1" stopIfTrue="1">
      <formula>H12="NEIN"</formula>
    </cfRule>
  </conditionalFormatting>
  <dataValidations count="1">
    <dataValidation sqref="Q12:Q21" showErrorMessage="1" showInputMessage="1" allowBlank="1" type="list">
      <formula1>"Aktiv,Inaktiv"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</cols>
  <sheetData>
    <row r="1" ht="26" customHeight="1">
      <c r="A1" s="1" t="inlineStr">
        <is>
          <t>Dashboard – Minijob-Lohnkosten 2026</t>
        </is>
      </c>
    </row>
    <row r="3">
      <c r="A3" s="13" t="inlineStr">
        <is>
          <t>Anzahl Mitarbeiter</t>
        </is>
      </c>
      <c r="B3" s="17">
        <f>'Lohnabrechnung'!B24</f>
        <v/>
      </c>
    </row>
    <row r="4">
      <c r="A4" s="13" t="inlineStr">
        <is>
          <t>Anzahl über Minijob-Grenze</t>
        </is>
      </c>
      <c r="B4" s="17">
        <f>'Lohnabrechnung'!B25</f>
        <v/>
      </c>
    </row>
    <row r="5">
      <c r="A5" s="13" t="inlineStr">
        <is>
          <t>Summe Bruttolohn (€)</t>
        </is>
      </c>
      <c r="B5" s="11">
        <f>'Lohnabrechnung'!G22</f>
        <v/>
      </c>
    </row>
    <row r="6">
      <c r="A6" s="13" t="inlineStr">
        <is>
          <t>Summe Abgaben AG (€)</t>
        </is>
      </c>
      <c r="B6" s="11">
        <f>'Lohnabrechnung'!O22</f>
        <v/>
      </c>
    </row>
    <row r="7">
      <c r="A7" s="13" t="inlineStr">
        <is>
          <t>Summe Gesamtkosten AG (€)</t>
        </is>
      </c>
      <c r="B7" s="11">
        <f>'Lohnabrechnung'!P22</f>
        <v/>
      </c>
    </row>
    <row r="8">
      <c r="A8" s="13" t="inlineStr">
        <is>
          <t>Durchschn. Bruttolohn (€)</t>
        </is>
      </c>
      <c r="B8" s="11">
        <f>'Lohnabrechnung'!B26</f>
        <v/>
      </c>
    </row>
    <row r="11">
      <c r="A11" s="5" t="inlineStr">
        <is>
          <t>Mitarbeiter</t>
        </is>
      </c>
      <c r="B11" s="5" t="inlineStr">
        <is>
          <t>Bruttolohn (€)</t>
        </is>
      </c>
      <c r="C11" s="5" t="inlineStr">
        <is>
          <t>Gesamtkosten AG (€)</t>
        </is>
      </c>
    </row>
    <row r="12">
      <c r="A12" s="6">
        <f>'Lohnabrechnung'!B12</f>
        <v/>
      </c>
      <c r="B12" s="8">
        <f>'Lohnabrechnung'!G12</f>
        <v/>
      </c>
      <c r="C12" s="8">
        <f>'Lohnabrechnung'!P12</f>
        <v/>
      </c>
    </row>
    <row r="13">
      <c r="A13" s="9">
        <f>'Lohnabrechnung'!B13</f>
        <v/>
      </c>
      <c r="B13" s="11">
        <f>'Lohnabrechnung'!G13</f>
        <v/>
      </c>
      <c r="C13" s="11">
        <f>'Lohnabrechnung'!P13</f>
        <v/>
      </c>
    </row>
    <row r="14">
      <c r="A14" s="6">
        <f>'Lohnabrechnung'!B14</f>
        <v/>
      </c>
      <c r="B14" s="8">
        <f>'Lohnabrechnung'!G14</f>
        <v/>
      </c>
      <c r="C14" s="8">
        <f>'Lohnabrechnung'!P14</f>
        <v/>
      </c>
    </row>
    <row r="15">
      <c r="A15" s="9">
        <f>'Lohnabrechnung'!B15</f>
        <v/>
      </c>
      <c r="B15" s="11">
        <f>'Lohnabrechnung'!G15</f>
        <v/>
      </c>
      <c r="C15" s="11">
        <f>'Lohnabrechnung'!P15</f>
        <v/>
      </c>
    </row>
    <row r="16">
      <c r="A16" s="6">
        <f>'Lohnabrechnung'!B16</f>
        <v/>
      </c>
      <c r="B16" s="8">
        <f>'Lohnabrechnung'!G16</f>
        <v/>
      </c>
      <c r="C16" s="8">
        <f>'Lohnabrechnung'!P16</f>
        <v/>
      </c>
    </row>
    <row r="17">
      <c r="A17" s="9">
        <f>'Lohnabrechnung'!B17</f>
        <v/>
      </c>
      <c r="B17" s="11">
        <f>'Lohnabrechnung'!G17</f>
        <v/>
      </c>
      <c r="C17" s="11">
        <f>'Lohnabrechnung'!P17</f>
        <v/>
      </c>
    </row>
    <row r="18">
      <c r="A18" s="6">
        <f>'Lohnabrechnung'!B18</f>
        <v/>
      </c>
      <c r="B18" s="8">
        <f>'Lohnabrechnung'!G18</f>
        <v/>
      </c>
      <c r="C18" s="8">
        <f>'Lohnabrechnung'!P18</f>
        <v/>
      </c>
    </row>
    <row r="19">
      <c r="A19" s="9">
        <f>'Lohnabrechnung'!B19</f>
        <v/>
      </c>
      <c r="B19" s="11">
        <f>'Lohnabrechnung'!G19</f>
        <v/>
      </c>
      <c r="C19" s="11">
        <f>'Lohnabrechnung'!P19</f>
        <v/>
      </c>
    </row>
    <row r="20">
      <c r="A20" s="6">
        <f>'Lohnabrechnung'!B20</f>
        <v/>
      </c>
      <c r="B20" s="8">
        <f>'Lohnabrechnung'!G20</f>
        <v/>
      </c>
      <c r="C20" s="8">
        <f>'Lohnabrechnung'!P20</f>
        <v/>
      </c>
    </row>
    <row r="21">
      <c r="A21" s="9">
        <f>'Lohnabrechnung'!B21</f>
        <v/>
      </c>
      <c r="B21" s="11">
        <f>'Lohnabrechnung'!G21</f>
        <v/>
      </c>
      <c r="C21" s="11">
        <f>'Lohnabrechnung'!P21</f>
        <v/>
      </c>
    </row>
    <row r="24">
      <c r="A24" s="5" t="inlineStr">
        <is>
          <t>Abgabenart</t>
        </is>
      </c>
      <c r="B24" s="5" t="inlineStr">
        <is>
          <t>Betrag (€)</t>
        </is>
      </c>
    </row>
    <row r="25">
      <c r="A25" s="6" t="inlineStr">
        <is>
          <t>Rentenversicherung</t>
        </is>
      </c>
      <c r="B25" s="8">
        <f>'Lohnabrechnung'!I22</f>
        <v/>
      </c>
    </row>
    <row r="26">
      <c r="A26" s="9" t="inlineStr">
        <is>
          <t>Krankenversicherung</t>
        </is>
      </c>
      <c r="B26" s="11">
        <f>'Lohnabrechnung'!J22</f>
        <v/>
      </c>
    </row>
    <row r="27">
      <c r="A27" s="6" t="inlineStr">
        <is>
          <t>Pauschsteuer</t>
        </is>
      </c>
      <c r="B27" s="8">
        <f>'Lohnabrechnung'!K22</f>
        <v/>
      </c>
    </row>
    <row r="28">
      <c r="A28" s="9" t="inlineStr">
        <is>
          <t>Umlage U1</t>
        </is>
      </c>
      <c r="B28" s="11">
        <f>'Lohnabrechnung'!L22</f>
        <v/>
      </c>
    </row>
    <row r="29">
      <c r="A29" s="6" t="inlineStr">
        <is>
          <t>Umlage U2</t>
        </is>
      </c>
      <c r="B29" s="8">
        <f>'Lohnabrechnung'!M22</f>
        <v/>
      </c>
    </row>
    <row r="30">
      <c r="A30" s="9" t="inlineStr">
        <is>
          <t>Insolvenzgeldumlage</t>
        </is>
      </c>
      <c r="B30" s="11">
        <f>'Lohnabrechnung'!N22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" t="inlineStr">
        <is>
          <t>Hinweise zur Nutzung dieser Arbeitsmappe</t>
        </is>
      </c>
    </row>
    <row r="3" ht="42" customHeight="1">
      <c r="A3" s="18" t="inlineStr">
        <is>
          <t>Sheet 'Lohnabrechnung'</t>
        </is>
      </c>
      <c r="B3" s="19" t="inlineStr">
        <is>
          <t>Enthält alle Mitarbeiterdaten des Minijob-Bereichs sowie Parameter (Minijob-Grenze, Pauschalabgaben-Sätze). Gelb hinterlegte Zellen sind Eingabefelder und können angepasst werden.</t>
        </is>
      </c>
    </row>
    <row r="4" ht="42" customHeight="1">
      <c r="A4" s="18" t="inlineStr">
        <is>
          <t>Minijob-Grenze</t>
        </is>
      </c>
      <c r="B4" s="19" t="inlineStr">
        <is>
          <t>Aktuell 556,00 € pro Monat (Stand 2026). Überschreitet der Bruttolohn diesen Wert, erscheint in Spalte 'Minijob-Grenze eingehalten' der Hinweis 'NEIN' in Rot.</t>
        </is>
      </c>
    </row>
    <row r="5" ht="42" customHeight="1">
      <c r="A5" s="18" t="inlineStr">
        <is>
          <t>Pauschalabgaben Arbeitgeber</t>
        </is>
      </c>
      <c r="B5" s="19" t="inlineStr">
        <is>
          <t>Rentenversicherung (15%), Krankenversicherung (13%), Pauschsteuer (2%), Umlage U1 (1,10%), Umlage U2 (0,24%) und Insolvenzgeldumlage (0,06%) werden automatisch aus dem Bruttolohn berechnet.</t>
        </is>
      </c>
    </row>
    <row r="6" ht="42" customHeight="1">
      <c r="A6" s="18" t="inlineStr">
        <is>
          <t>Spalte 'Status'</t>
        </is>
      </c>
      <c r="B6" s="19" t="inlineStr">
        <is>
          <t>Dropdown-Auswahl zwischen 'Aktiv' und 'Inaktiv' zur Kennzeichnung des Beschäftigungsstatus.</t>
        </is>
      </c>
    </row>
    <row r="7" ht="42" customHeight="1">
      <c r="A7" s="18" t="inlineStr">
        <is>
          <t>Mitarbeitersuche</t>
        </is>
      </c>
      <c r="B7" s="19" t="inlineStr">
        <is>
          <t>Im unteren Bereich des Sheets 'Lohnabrechnung' kann über eine VLOOKUP-Formel gezielt nach Bruttolohn und Gesamtkosten eines einzelnen Mitarbeiters gesucht werden.</t>
        </is>
      </c>
    </row>
    <row r="8" ht="42" customHeight="1">
      <c r="A8" s="18" t="inlineStr">
        <is>
          <t>Sheet 'Dashboard'</t>
        </is>
      </c>
      <c r="B8" s="19" t="inlineStr">
        <is>
          <t>Zeigt zentrale Kennzahlen (Summen, Durchschnittswerte, Anzahl Überschreitungen) sowie zwei Diagramme: ein Balkendiagramm zu Bruttolohn/Gesamtkosten je Mitarbeiter und ein Kreisdiagramm zur Zusammensetzung der Arbeitgeber-Abgaben.</t>
        </is>
      </c>
    </row>
    <row r="9" ht="42" customHeight="1">
      <c r="A9" s="18" t="inlineStr">
        <is>
          <t>Aktualisierung</t>
        </is>
      </c>
      <c r="B9" s="19" t="inlineStr">
        <is>
          <t>Alle Werte auf dem Dashboard und in der Zusammenfassung aktualisieren sich automatisch, sobald Daten im Sheet 'Lohnabrechnung' geändert werden.</t>
        </is>
      </c>
    </row>
    <row r="10" ht="42" customHeight="1">
      <c r="A10" s="18" t="inlineStr">
        <is>
          <t>Haftungshinweis</t>
        </is>
      </c>
      <c r="B10" s="19" t="inlineStr">
        <is>
          <t>Diese Vorlage dient nur zu Demonstrationszwecken und ersetzt keine steuerliche oder sozialversicherungsrechtliche Beratung. Bitte prüfen Sie aktuelle Werte bei der Minijob-Zentrale.</t>
        </is>
      </c>
    </row>
  </sheetData>
  <mergeCells count="9">
    <mergeCell ref="A1:D1"/>
    <mergeCell ref="B3:D3"/>
    <mergeCell ref="B4:D4"/>
    <mergeCell ref="B5:D5"/>
    <mergeCell ref="B6:D6"/>
    <mergeCell ref="B7:D7"/>
    <mergeCell ref="B8:D8"/>
    <mergeCell ref="B9:D9"/>
    <mergeCell ref="B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2026-07-21T16:42:51Z</dcterms:created>
  <dcterms:modified xmlns:dcterms="http://purl.org/dc/terms/" xmlns:xsi="http://www.w3.org/2001/XMLSchema-instance" xsi:type="dcterms:W3CDTF">2026-07-21T16:42:51Z</dcterms:modified>
</cp:coreProperties>
</file>