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frekening 2026" sheetId="1" state="visible" r:id="rId1"/>
    <sheet xmlns:r="http://schemas.openxmlformats.org/officeDocument/2006/relationships" name="Kostensoorten" sheetId="2" state="visible" r:id="rId2"/>
    <sheet xmlns:r="http://schemas.openxmlformats.org/officeDocument/2006/relationships" name="Huurdersoverzicht" sheetId="3" state="visible" r:id="rId3"/>
    <sheet xmlns:r="http://schemas.openxmlformats.org/officeDocument/2006/relationships" name="Toelichting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D-MM-YYYY"/>
    <numFmt numFmtId="165" formatCode="&quot;€&quot; #.##0,00"/>
    <numFmt numFmtId="166" formatCode="0.0%"/>
  </numFmts>
  <fonts count="7">
    <font>
      <name val="Calibri"/>
      <family val="2"/>
      <color theme="1"/>
      <sz val="11"/>
      <scheme val="minor"/>
    </font>
    <font>
      <name val="Calibri"/>
      <b val="1"/>
      <color rgb="002E3A47"/>
      <sz val="16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2E3A47"/>
      <sz val="11"/>
    </font>
    <font>
      <b val="1"/>
      <color rgb="002E3A47"/>
      <sz val="13"/>
    </font>
  </fonts>
  <fills count="7">
    <fill>
      <patternFill/>
    </fill>
    <fill>
      <patternFill patternType="gray125"/>
    </fill>
    <fill>
      <patternFill patternType="solid">
        <fgColor rgb="002E3A47"/>
      </patternFill>
    </fill>
    <fill>
      <patternFill patternType="solid">
        <fgColor rgb="00F0FDFA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D4A017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vertical="center"/>
    </xf>
    <xf numFmtId="164" fontId="3" fillId="3" borderId="1" applyAlignment="1" pivotButton="0" quotePrefix="0" xfId="0">
      <alignment vertical="center"/>
    </xf>
    <xf numFmtId="165" fontId="3" fillId="4" borderId="1" applyAlignment="1" pivotButton="0" quotePrefix="0" xfId="0">
      <alignment vertical="center"/>
    </xf>
    <xf numFmtId="166" fontId="3" fillId="4" borderId="1" applyAlignment="1" pivotButton="0" quotePrefix="0" xfId="0">
      <alignment vertical="center"/>
    </xf>
    <xf numFmtId="165" fontId="3" fillId="3" borderId="1" applyAlignment="1" pivotButton="0" quotePrefix="0" xfId="0">
      <alignment vertical="center"/>
    </xf>
    <xf numFmtId="0" fontId="3" fillId="5" borderId="1" applyAlignment="1" pivotButton="0" quotePrefix="0" xfId="0">
      <alignment vertical="center"/>
    </xf>
    <xf numFmtId="164" fontId="3" fillId="5" borderId="1" applyAlignment="1" pivotButton="0" quotePrefix="0" xfId="0">
      <alignment vertical="center"/>
    </xf>
    <xf numFmtId="165" fontId="3" fillId="5" borderId="1" applyAlignment="1" pivotButton="0" quotePrefix="0" xfId="0">
      <alignment vertical="center"/>
    </xf>
    <xf numFmtId="0" fontId="5" fillId="6" borderId="1" pivotButton="0" quotePrefix="0" xfId="0"/>
    <xf numFmtId="165" fontId="5" fillId="6" borderId="1" pivotButton="0" quotePrefix="0" xfId="0"/>
    <xf numFmtId="166" fontId="5" fillId="6" borderId="1" pivotButton="0" quotePrefix="0" xfId="0"/>
    <xf numFmtId="0" fontId="6" fillId="0" borderId="0" pivotButton="0" quotePrefix="0" xfId="0"/>
    <xf numFmtId="0" fontId="3" fillId="0" borderId="1" pivotButton="0" quotePrefix="0" xfId="0"/>
    <xf numFmtId="165" fontId="4" fillId="0" borderId="1" pivotButton="0" quotePrefix="0" xfId="0"/>
    <xf numFmtId="1" fontId="4" fillId="0" borderId="1" pivotButton="0" quotePrefix="0" xfId="0"/>
    <xf numFmtId="166" fontId="4" fillId="0" borderId="1" pivotButton="0" quotePrefix="0" xfId="0"/>
    <xf numFmtId="0" fontId="1" fillId="0" borderId="0" pivotButton="0" quotePrefix="0" xfId="0"/>
    <xf numFmtId="0" fontId="3" fillId="4" borderId="1" applyAlignment="1" pivotButton="0" quotePrefix="0" xfId="0">
      <alignment vertical="center"/>
    </xf>
    <xf numFmtId="166" fontId="3" fillId="3" borderId="1" applyAlignment="1" pivotButton="0" quotePrefix="0" xfId="0">
      <alignment vertical="center"/>
    </xf>
    <xf numFmtId="166" fontId="3" fillId="5" borderId="1" applyAlignment="1" pivotButton="0" quotePrefix="0" xfId="0">
      <alignment vertical="center"/>
    </xf>
    <xf numFmtId="0" fontId="4" fillId="0" borderId="1" pivotButton="0" quotePrefix="0" xfId="0"/>
    <xf numFmtId="164" fontId="3" fillId="4" borderId="1" applyAlignment="1" pivotButton="0" quotePrefix="0" xfId="0">
      <alignment vertical="center"/>
    </xf>
    <xf numFmtId="0" fontId="4" fillId="6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ont>
        <name val="Calibri"/>
        <b val="1"/>
        <color rgb="00DC2626"/>
        <sz val="10"/>
      </font>
    </dxf>
    <dxf>
      <font>
        <name val="Calibri"/>
        <b val="1"/>
        <color rgb="0022C55E"/>
        <sz val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Totale kosten per kostensoort €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'Kostensoorten'!E3</f>
            </strRef>
          </tx>
          <spPr>
            <a:solidFill xmlns:a="http://schemas.openxmlformats.org/drawingml/2006/main">
              <a:srgbClr val="2E3A47"/>
            </a:solidFill>
            <a:ln xmlns:a="http://schemas.openxmlformats.org/drawingml/2006/main">
              <a:prstDash val="solid"/>
            </a:ln>
          </spPr>
          <cat>
            <numRef>
              <f>'Kostensoorten'!$A$4:$A$13</f>
            </numRef>
          </cat>
          <val>
            <numRef>
              <f>'Kostensoorten'!$E$4:$E$13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Kostensoort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Kosten €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Aandeel grootste kostenblokken</a:t>
            </a:r>
          </a:p>
        </rich>
      </tx>
    </title>
    <plotArea>
      <pieChart>
        <varyColors val="1"/>
        <ser>
          <idx val="0"/>
          <order val="0"/>
          <tx>
            <strRef>
              <f>'Kostensoorten'!E3</f>
            </strRef>
          </tx>
          <spPr>
            <a:ln xmlns:a="http://schemas.openxmlformats.org/drawingml/2006/main">
              <a:prstDash val="solid"/>
            </a:ln>
          </spPr>
          <cat>
            <numRef>
              <f>'Kostensoorten'!$A$4:$A$13</f>
            </numRef>
          </cat>
          <val>
            <numRef>
              <f>'Kostensoorten'!$E$4:$E$13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Vorig jaar vs huidig jaar per kostensoort</a:t>
            </a:r>
          </a:p>
        </rich>
      </tx>
    </title>
    <plotArea>
      <lineChart>
        <grouping val="standard"/>
        <ser>
          <idx val="0"/>
          <order val="0"/>
          <tx>
            <strRef>
              <f>'Kostensoorten'!E3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'Kostensoorten'!$A$4:$A$13</f>
            </numRef>
          </cat>
          <val>
            <numRef>
              <f>'Kostensoorten'!$E$4:$E$13</f>
            </numRef>
          </val>
        </ser>
        <ser>
          <idx val="1"/>
          <order val="1"/>
          <tx>
            <strRef>
              <f>'Kostensoorten'!F3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'Kostensoorten'!$A$4:$A$13</f>
            </numRef>
          </cat>
          <val>
            <numRef>
              <f>'Kostensoorten'!$F$4:$F$13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Kostensoort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Kosten €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10</col>
      <colOff>0</colOff>
      <row>2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10</col>
      <colOff>0</colOff>
      <row>21</row>
      <rowOff>0</rowOff>
    </from>
    <ext cx="72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10</col>
      <colOff>0</colOff>
      <row>40</row>
      <rowOff>0</rowOff>
    </from>
    <ext cx="7200000" cy="36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24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26" customWidth="1" min="2" max="2"/>
    <col width="16" customWidth="1" min="3" max="3"/>
    <col width="16" customWidth="1" min="4" max="4"/>
    <col width="18" customWidth="1" min="5" max="5"/>
    <col width="14" customWidth="1" min="6" max="6"/>
    <col width="15" customWidth="1" min="7" max="7"/>
    <col width="14" customWidth="1" min="8" max="8"/>
    <col width="15" customWidth="1" min="9" max="9"/>
    <col width="18" customWidth="1" min="10" max="10"/>
    <col width="17" customWidth="1" min="11" max="11"/>
    <col width="18" customWidth="1" min="12" max="12"/>
    <col width="15" customWidth="1" min="13" max="13"/>
    <col width="15" customWidth="1" min="14" max="14"/>
    <col width="13" customWidth="1" min="15" max="15"/>
    <col width="20" customWidth="1" min="16" max="16"/>
    <col width="26" customWidth="1" min="17" max="17"/>
  </cols>
  <sheetData>
    <row r="1" ht="28" customHeight="1">
      <c r="A1" s="1" t="inlineStr">
        <is>
          <t>Servicekostenafrekening 2026 - Verhuurdersoverzicht</t>
        </is>
      </c>
    </row>
    <row r="3" ht="34" customHeight="1">
      <c r="A3" s="2" t="inlineStr">
        <is>
          <t>Object / Pand</t>
        </is>
      </c>
      <c r="B3" s="2" t="inlineStr">
        <is>
          <t>Adres</t>
        </is>
      </c>
      <c r="C3" s="2" t="inlineStr">
        <is>
          <t>Afrekenperiode van</t>
        </is>
      </c>
      <c r="D3" s="2" t="inlineStr">
        <is>
          <t>Afrekenperiode tot</t>
        </is>
      </c>
      <c r="E3" s="2" t="inlineStr">
        <is>
          <t>Huurder / Partij</t>
        </is>
      </c>
      <c r="F3" s="2" t="inlineStr">
        <is>
          <t>Woning / Eenheid</t>
        </is>
      </c>
      <c r="G3" s="2" t="inlineStr">
        <is>
          <t>Woonoppervlak m²</t>
        </is>
      </c>
      <c r="H3" s="2" t="inlineStr">
        <is>
          <t>Verdeelsleutel</t>
        </is>
      </c>
      <c r="I3" s="2" t="inlineStr">
        <is>
          <t>Voorschotten jaar €</t>
        </is>
      </c>
      <c r="J3" s="2" t="inlineStr">
        <is>
          <t>Kostensoort</t>
        </is>
      </c>
      <c r="K3" s="2" t="inlineStr">
        <is>
          <t>Totale kosten pand €</t>
        </is>
      </c>
      <c r="L3" s="2" t="inlineStr">
        <is>
          <t>Doorberekenbaar aandeel %</t>
        </is>
      </c>
      <c r="M3" s="2" t="inlineStr">
        <is>
          <t>Aandeel huurder €</t>
        </is>
      </c>
      <c r="N3" s="2" t="inlineStr">
        <is>
          <t>Reeds betaald €</t>
        </is>
      </c>
      <c r="O3" s="2" t="inlineStr">
        <is>
          <t>Verschil €</t>
        </is>
      </c>
      <c r="P3" s="2" t="inlineStr">
        <is>
          <t>Teruggave / Bijbetaling</t>
        </is>
      </c>
      <c r="Q3" s="2" t="inlineStr">
        <is>
          <t>Opmerking</t>
        </is>
      </c>
    </row>
    <row r="4">
      <c r="A4" s="3" t="inlineStr">
        <is>
          <t>Pand Amsterdam</t>
        </is>
      </c>
      <c r="B4" s="3" t="inlineStr">
        <is>
          <t>Prinsengracht 12, Amsterdam</t>
        </is>
      </c>
      <c r="C4" s="4" t="inlineStr">
        <is>
          <t>01-01-2026</t>
        </is>
      </c>
      <c r="D4" s="4" t="inlineStr">
        <is>
          <t>31-12-2026</t>
        </is>
      </c>
      <c r="E4" s="3" t="inlineStr">
        <is>
          <t>Sanne de Vries</t>
        </is>
      </c>
      <c r="F4" s="3" t="inlineStr">
        <is>
          <t>1A</t>
        </is>
      </c>
      <c r="G4" s="3" t="n">
        <v>62</v>
      </c>
      <c r="H4" s="3" t="inlineStr">
        <is>
          <t>m² aandeel</t>
        </is>
      </c>
      <c r="I4" s="5" t="n">
        <v>1440</v>
      </c>
      <c r="J4" s="3" t="inlineStr">
        <is>
          <t>Servicekosten totaal</t>
        </is>
      </c>
      <c r="K4" s="5" t="n">
        <v>18500</v>
      </c>
      <c r="L4" s="6" t="n">
        <v>0.08</v>
      </c>
      <c r="M4" s="7">
        <f>IFERROR(K4*L4,0)</f>
        <v/>
      </c>
      <c r="N4" s="5" t="n">
        <v>1500</v>
      </c>
      <c r="O4" s="7">
        <f>N4-M4</f>
        <v/>
      </c>
      <c r="P4" s="3">
        <f>IF(O4&gt;0,"Teruggave",IF(O4&lt;0,"Bijbetaling","In balans"))</f>
        <v/>
      </c>
      <c r="Q4" s="3" t="inlineStr">
        <is>
          <t>Controleren voor definitieve verzending</t>
        </is>
      </c>
    </row>
    <row r="5">
      <c r="A5" s="8" t="inlineStr">
        <is>
          <t>Pand Rotterdam</t>
        </is>
      </c>
      <c r="B5" s="8" t="inlineStr">
        <is>
          <t>Coolsingel 45, Rotterdam</t>
        </is>
      </c>
      <c r="C5" s="9" t="inlineStr">
        <is>
          <t>01-01-2026</t>
        </is>
      </c>
      <c r="D5" s="9" t="inlineStr">
        <is>
          <t>31-12-2026</t>
        </is>
      </c>
      <c r="E5" s="8" t="inlineStr">
        <is>
          <t>Daan Bakker</t>
        </is>
      </c>
      <c r="F5" s="8" t="inlineStr">
        <is>
          <t>2B</t>
        </is>
      </c>
      <c r="G5" s="8" t="n">
        <v>74</v>
      </c>
      <c r="H5" s="8" t="inlineStr">
        <is>
          <t>m² aandeel</t>
        </is>
      </c>
      <c r="I5" s="5" t="n">
        <v>2160</v>
      </c>
      <c r="J5" s="8" t="inlineStr">
        <is>
          <t>Servicekosten totaal</t>
        </is>
      </c>
      <c r="K5" s="5" t="n">
        <v>24500</v>
      </c>
      <c r="L5" s="6" t="n">
        <v>0.095</v>
      </c>
      <c r="M5" s="10">
        <f>IFERROR(K5*L5,0)</f>
        <v/>
      </c>
      <c r="N5" s="5" t="n">
        <v>2000</v>
      </c>
      <c r="O5" s="10">
        <f>N5-M5</f>
        <v/>
      </c>
      <c r="P5" s="8">
        <f>IF(O5&gt;0,"Teruggave",IF(O5&lt;0,"Bijbetaling","In balans"))</f>
        <v/>
      </c>
      <c r="Q5" s="8" t="inlineStr">
        <is>
          <t>Controleren voor definitieve verzending</t>
        </is>
      </c>
    </row>
    <row r="6">
      <c r="A6" s="3" t="inlineStr">
        <is>
          <t>Pand Utrecht</t>
        </is>
      </c>
      <c r="B6" s="3" t="inlineStr">
        <is>
          <t>Oudegracht 88, Utrecht</t>
        </is>
      </c>
      <c r="C6" s="4" t="inlineStr">
        <is>
          <t>01-01-2026</t>
        </is>
      </c>
      <c r="D6" s="4" t="inlineStr">
        <is>
          <t>31-12-2026</t>
        </is>
      </c>
      <c r="E6" s="3" t="inlineStr">
        <is>
          <t>Emma Jansen</t>
        </is>
      </c>
      <c r="F6" s="3" t="inlineStr">
        <is>
          <t>1C</t>
        </is>
      </c>
      <c r="G6" s="3" t="n">
        <v>55</v>
      </c>
      <c r="H6" s="3" t="inlineStr">
        <is>
          <t>m² aandeel</t>
        </is>
      </c>
      <c r="I6" s="5" t="n">
        <v>3000</v>
      </c>
      <c r="J6" s="3" t="inlineStr">
        <is>
          <t>Servicekosten totaal</t>
        </is>
      </c>
      <c r="K6" s="5" t="n">
        <v>19800</v>
      </c>
      <c r="L6" s="6" t="n">
        <v>0.11</v>
      </c>
      <c r="M6" s="7">
        <f>IFERROR(K6*L6,0)</f>
        <v/>
      </c>
      <c r="N6" s="5" t="n">
        <v>2450</v>
      </c>
      <c r="O6" s="7">
        <f>N6-M6</f>
        <v/>
      </c>
      <c r="P6" s="3">
        <f>IF(O6&gt;0,"Teruggave",IF(O6&lt;0,"Bijbetaling","In balans"))</f>
        <v/>
      </c>
      <c r="Q6" s="3" t="inlineStr">
        <is>
          <t>Controleren voor definitieve verzending</t>
        </is>
      </c>
    </row>
    <row r="7">
      <c r="A7" s="8" t="inlineStr">
        <is>
          <t>Pand Eindhoven</t>
        </is>
      </c>
      <c r="B7" s="8" t="inlineStr">
        <is>
          <t>Stratumseind 3, Eindhoven</t>
        </is>
      </c>
      <c r="C7" s="9" t="inlineStr">
        <is>
          <t>01-01-2026</t>
        </is>
      </c>
      <c r="D7" s="9" t="inlineStr">
        <is>
          <t>31-12-2026</t>
        </is>
      </c>
      <c r="E7" s="8" t="inlineStr">
        <is>
          <t>Lars Visser</t>
        </is>
      </c>
      <c r="F7" s="8" t="inlineStr">
        <is>
          <t>3A</t>
        </is>
      </c>
      <c r="G7" s="8" t="n">
        <v>96</v>
      </c>
      <c r="H7" s="8" t="inlineStr">
        <is>
          <t>m² aandeel</t>
        </is>
      </c>
      <c r="I7" s="5" t="n">
        <v>3360</v>
      </c>
      <c r="J7" s="8" t="inlineStr">
        <is>
          <t>Servicekosten totaal</t>
        </is>
      </c>
      <c r="K7" s="5" t="n">
        <v>27500</v>
      </c>
      <c r="L7" s="6" t="n">
        <v>0.08500000000000001</v>
      </c>
      <c r="M7" s="10">
        <f>IFERROR(K7*L7,0)</f>
        <v/>
      </c>
      <c r="N7" s="5" t="n">
        <v>3300</v>
      </c>
      <c r="O7" s="10">
        <f>N7-M7</f>
        <v/>
      </c>
      <c r="P7" s="8">
        <f>IF(O7&gt;0,"Teruggave",IF(O7&lt;0,"Bijbetaling","In balans"))</f>
        <v/>
      </c>
      <c r="Q7" s="8" t="inlineStr">
        <is>
          <t>Controleren voor definitieve verzending</t>
        </is>
      </c>
    </row>
    <row r="8">
      <c r="A8" s="3" t="inlineStr">
        <is>
          <t>Pand Groningen</t>
        </is>
      </c>
      <c r="B8" s="3" t="inlineStr">
        <is>
          <t>Grote Markt 7, Groningen</t>
        </is>
      </c>
      <c r="C8" s="4" t="inlineStr">
        <is>
          <t>01-01-2026</t>
        </is>
      </c>
      <c r="D8" s="4" t="inlineStr">
        <is>
          <t>31-12-2026</t>
        </is>
      </c>
      <c r="E8" s="3" t="inlineStr">
        <is>
          <t>Sophie Smit</t>
        </is>
      </c>
      <c r="F8" s="3" t="inlineStr">
        <is>
          <t>2A</t>
        </is>
      </c>
      <c r="G8" s="3" t="n">
        <v>68</v>
      </c>
      <c r="H8" s="3" t="inlineStr">
        <is>
          <t>m² aandeel</t>
        </is>
      </c>
      <c r="I8" s="5" t="n">
        <v>2400</v>
      </c>
      <c r="J8" s="3" t="inlineStr">
        <is>
          <t>Servicekosten totaal</t>
        </is>
      </c>
      <c r="K8" s="5" t="n">
        <v>21000</v>
      </c>
      <c r="L8" s="6" t="n">
        <v>0.09</v>
      </c>
      <c r="M8" s="7">
        <f>IFERROR(K8*L8,0)</f>
        <v/>
      </c>
      <c r="N8" s="5" t="n">
        <v>1850</v>
      </c>
      <c r="O8" s="7">
        <f>N8-M8</f>
        <v/>
      </c>
      <c r="P8" s="3">
        <f>IF(O8&gt;0,"Teruggave",IF(O8&lt;0,"Bijbetaling","In balans"))</f>
        <v/>
      </c>
      <c r="Q8" s="3" t="inlineStr">
        <is>
          <t>Controleren voor definitieve verzending</t>
        </is>
      </c>
    </row>
    <row r="9">
      <c r="A9" s="8" t="inlineStr">
        <is>
          <t>Pand Den Haag</t>
        </is>
      </c>
      <c r="B9" s="8" t="inlineStr">
        <is>
          <t>Denneweg 21, Den Haag</t>
        </is>
      </c>
      <c r="C9" s="9" t="inlineStr">
        <is>
          <t>01-01-2026</t>
        </is>
      </c>
      <c r="D9" s="9" t="inlineStr">
        <is>
          <t>31-12-2026</t>
        </is>
      </c>
      <c r="E9" s="8" t="inlineStr">
        <is>
          <t>Bram Mulder</t>
        </is>
      </c>
      <c r="F9" s="8" t="inlineStr">
        <is>
          <t>1B</t>
        </is>
      </c>
      <c r="G9" s="8" t="n">
        <v>58</v>
      </c>
      <c r="H9" s="8" t="inlineStr">
        <is>
          <t>m² aandeel</t>
        </is>
      </c>
      <c r="I9" s="5" t="n">
        <v>1800</v>
      </c>
      <c r="J9" s="8" t="inlineStr">
        <is>
          <t>Servicekosten totaal</t>
        </is>
      </c>
      <c r="K9" s="5" t="n">
        <v>23400</v>
      </c>
      <c r="L9" s="6" t="n">
        <v>0.1</v>
      </c>
      <c r="M9" s="10">
        <f>IFERROR(K9*L9,0)</f>
        <v/>
      </c>
      <c r="N9" s="5" t="n">
        <v>2340</v>
      </c>
      <c r="O9" s="10">
        <f>N9-M9</f>
        <v/>
      </c>
      <c r="P9" s="8">
        <f>IF(O9&gt;0,"Teruggave",IF(O9&lt;0,"Bijbetaling","In balans"))</f>
        <v/>
      </c>
      <c r="Q9" s="8" t="inlineStr">
        <is>
          <t>Controleren voor definitieve verzending</t>
        </is>
      </c>
    </row>
    <row r="10">
      <c r="A10" s="3" t="inlineStr">
        <is>
          <t>Pand Tilburg</t>
        </is>
      </c>
      <c r="B10" s="3" t="inlineStr">
        <is>
          <t>Heuvelstraat 9, Tilburg</t>
        </is>
      </c>
      <c r="C10" s="4" t="inlineStr">
        <is>
          <t>01-01-2026</t>
        </is>
      </c>
      <c r="D10" s="4" t="inlineStr">
        <is>
          <t>31-12-2026</t>
        </is>
      </c>
      <c r="E10" s="3" t="inlineStr">
        <is>
          <t>Julia Peters</t>
        </is>
      </c>
      <c r="F10" s="3" t="inlineStr">
        <is>
          <t>4A</t>
        </is>
      </c>
      <c r="G10" s="3" t="n">
        <v>91</v>
      </c>
      <c r="H10" s="3" t="inlineStr">
        <is>
          <t>m² aandeel</t>
        </is>
      </c>
      <c r="I10" s="5" t="n">
        <v>4560</v>
      </c>
      <c r="J10" s="3" t="inlineStr">
        <is>
          <t>Servicekosten totaal</t>
        </is>
      </c>
      <c r="K10" s="5" t="n">
        <v>26800</v>
      </c>
      <c r="L10" s="6" t="n">
        <v>0.075</v>
      </c>
      <c r="M10" s="7">
        <f>IFERROR(K10*L10,0)</f>
        <v/>
      </c>
      <c r="N10" s="5" t="n">
        <v>2100</v>
      </c>
      <c r="O10" s="7">
        <f>N10-M10</f>
        <v/>
      </c>
      <c r="P10" s="3">
        <f>IF(O10&gt;0,"Teruggave",IF(O10&lt;0,"Bijbetaling","In balans"))</f>
        <v/>
      </c>
      <c r="Q10" s="3" t="inlineStr">
        <is>
          <t>Controleren voor definitieve verzending</t>
        </is>
      </c>
    </row>
    <row r="11">
      <c r="A11" s="8" t="inlineStr">
        <is>
          <t>Pand Nijmegen</t>
        </is>
      </c>
      <c r="B11" s="8" t="inlineStr">
        <is>
          <t>Grotestraat 15, Nijmegen</t>
        </is>
      </c>
      <c r="C11" s="9" t="inlineStr">
        <is>
          <t>01-01-2026</t>
        </is>
      </c>
      <c r="D11" s="9" t="inlineStr">
        <is>
          <t>31-12-2026</t>
        </is>
      </c>
      <c r="E11" s="8" t="inlineStr">
        <is>
          <t>Thijs Hendriks</t>
        </is>
      </c>
      <c r="F11" s="8" t="inlineStr">
        <is>
          <t>2C</t>
        </is>
      </c>
      <c r="G11" s="8" t="n">
        <v>60</v>
      </c>
      <c r="H11" s="8" t="inlineStr">
        <is>
          <t>m² aandeel</t>
        </is>
      </c>
      <c r="I11" s="5" t="n">
        <v>2040</v>
      </c>
      <c r="J11" s="8" t="inlineStr">
        <is>
          <t>Servicekosten totaal</t>
        </is>
      </c>
      <c r="K11" s="5" t="n">
        <v>20200</v>
      </c>
      <c r="L11" s="6" t="n">
        <v>0.08799999999999999</v>
      </c>
      <c r="M11" s="10">
        <f>IFERROR(K11*L11,0)</f>
        <v/>
      </c>
      <c r="N11" s="5" t="n">
        <v>1780</v>
      </c>
      <c r="O11" s="10">
        <f>N11-M11</f>
        <v/>
      </c>
      <c r="P11" s="8">
        <f>IF(O11&gt;0,"Teruggave",IF(O11&lt;0,"Bijbetaling","In balans"))</f>
        <v/>
      </c>
      <c r="Q11" s="8" t="inlineStr">
        <is>
          <t>Controleren voor definitieve verzending</t>
        </is>
      </c>
    </row>
    <row r="12">
      <c r="A12" s="3" t="inlineStr">
        <is>
          <t>Pand Breda</t>
        </is>
      </c>
      <c r="B12" s="3" t="inlineStr">
        <is>
          <t>Ginnekenstraat 33, Breda</t>
        </is>
      </c>
      <c r="C12" s="4" t="inlineStr">
        <is>
          <t>01-01-2026</t>
        </is>
      </c>
      <c r="D12" s="4" t="inlineStr">
        <is>
          <t>31-12-2026</t>
        </is>
      </c>
      <c r="E12" s="3" t="inlineStr">
        <is>
          <t>Femke Willems</t>
        </is>
      </c>
      <c r="F12" s="3" t="inlineStr">
        <is>
          <t>3B</t>
        </is>
      </c>
      <c r="G12" s="3" t="n">
        <v>78</v>
      </c>
      <c r="H12" s="3" t="inlineStr">
        <is>
          <t>m² aandeel</t>
        </is>
      </c>
      <c r="I12" s="5" t="n">
        <v>3120</v>
      </c>
      <c r="J12" s="3" t="inlineStr">
        <is>
          <t>Servicekosten totaal</t>
        </is>
      </c>
      <c r="K12" s="5" t="n">
        <v>22500</v>
      </c>
      <c r="L12" s="6" t="n">
        <v>0.093</v>
      </c>
      <c r="M12" s="7">
        <f>IFERROR(K12*L12,0)</f>
        <v/>
      </c>
      <c r="N12" s="5" t="n">
        <v>2100</v>
      </c>
      <c r="O12" s="7">
        <f>N12-M12</f>
        <v/>
      </c>
      <c r="P12" s="3">
        <f>IF(O12&gt;0,"Teruggave",IF(O12&lt;0,"Bijbetaling","In balans"))</f>
        <v/>
      </c>
      <c r="Q12" s="3" t="inlineStr">
        <is>
          <t>Controleren voor definitieve verzending</t>
        </is>
      </c>
    </row>
    <row r="13">
      <c r="A13" s="8" t="inlineStr">
        <is>
          <t>Pand Arnhem</t>
        </is>
      </c>
      <c r="B13" s="8" t="inlineStr">
        <is>
          <t>Jansstraat 5, Arnhem</t>
        </is>
      </c>
      <c r="C13" s="9" t="inlineStr">
        <is>
          <t>01-01-2026</t>
        </is>
      </c>
      <c r="D13" s="9" t="inlineStr">
        <is>
          <t>31-12-2026</t>
        </is>
      </c>
      <c r="E13" s="8" t="inlineStr">
        <is>
          <t>Rick Koster</t>
        </is>
      </c>
      <c r="F13" s="8" t="inlineStr">
        <is>
          <t>1D</t>
        </is>
      </c>
      <c r="G13" s="8" t="n">
        <v>38</v>
      </c>
      <c r="H13" s="8" t="inlineStr">
        <is>
          <t>m² aandeel</t>
        </is>
      </c>
      <c r="I13" s="5" t="n">
        <v>2760</v>
      </c>
      <c r="J13" s="8" t="inlineStr">
        <is>
          <t>Servicekosten totaal</t>
        </is>
      </c>
      <c r="K13" s="5" t="n">
        <v>25400</v>
      </c>
      <c r="L13" s="6" t="n">
        <v>0.082</v>
      </c>
      <c r="M13" s="10">
        <f>IFERROR(K13*L13,0)</f>
        <v/>
      </c>
      <c r="N13" s="5" t="n">
        <v>2200</v>
      </c>
      <c r="O13" s="10">
        <f>N13-M13</f>
        <v/>
      </c>
      <c r="P13" s="8">
        <f>IF(O13&gt;0,"Teruggave",IF(O13&lt;0,"Bijbetaling","In balans"))</f>
        <v/>
      </c>
      <c r="Q13" s="8" t="inlineStr">
        <is>
          <t>Controleren voor definitieve verzending</t>
        </is>
      </c>
    </row>
    <row r="14">
      <c r="A14" s="11" t="n"/>
      <c r="B14" s="11" t="n"/>
      <c r="C14" s="11" t="n"/>
      <c r="D14" s="11" t="n"/>
      <c r="E14" s="11" t="n"/>
      <c r="F14" s="11" t="inlineStr">
        <is>
          <t>Totaal / Gemiddeld</t>
        </is>
      </c>
      <c r="G14" s="11" t="n"/>
      <c r="H14" s="11" t="n"/>
      <c r="I14" s="12">
        <f>SUM(I4:I13)</f>
        <v/>
      </c>
      <c r="J14" s="11" t="n"/>
      <c r="K14" s="12">
        <f>SUM(K4:K13)</f>
        <v/>
      </c>
      <c r="L14" s="13">
        <f>AVERAGE(L4:L13)</f>
        <v/>
      </c>
      <c r="M14" s="12">
        <f>SUM(M4:M13)</f>
        <v/>
      </c>
      <c r="N14" s="12">
        <f>SUM(N4:N13)</f>
        <v/>
      </c>
      <c r="O14" s="12">
        <f>SUM(O4:O13)</f>
        <v/>
      </c>
      <c r="P14" s="11" t="n"/>
      <c r="Q14" s="11" t="n"/>
    </row>
    <row r="17">
      <c r="A17" s="14" t="inlineStr">
        <is>
          <t>Kernstatistieken Afrekening 2026</t>
        </is>
      </c>
    </row>
    <row r="18">
      <c r="A18" s="15" t="inlineStr">
        <is>
          <t>Totale kosten alle panden €</t>
        </is>
      </c>
      <c r="B18" s="16">
        <f>SUM(K4:K13)</f>
        <v/>
      </c>
    </row>
    <row r="19">
      <c r="A19" s="15" t="inlineStr">
        <is>
          <t>Gemiddelde bijbetaling €</t>
        </is>
      </c>
      <c r="B19" s="16">
        <f>IFERROR(AVERAGEIF(O4:O13,"&lt;0"),0)</f>
        <v/>
      </c>
    </row>
    <row r="20">
      <c r="A20" s="15" t="inlineStr">
        <is>
          <t>Gemiddelde teruggave €</t>
        </is>
      </c>
      <c r="B20" s="16">
        <f>IFERROR(AVERAGEIF(O4:O13,"&gt;0"),0)</f>
        <v/>
      </c>
    </row>
    <row r="21">
      <c r="A21" s="15" t="inlineStr">
        <is>
          <t>Aantal teruggaven</t>
        </is>
      </c>
      <c r="B21" s="17">
        <f>COUNTIF(P4:P13,"Teruggave")</f>
        <v/>
      </c>
    </row>
    <row r="22">
      <c r="A22" s="15" t="inlineStr">
        <is>
          <t>Aantal bijbetalingen</t>
        </is>
      </c>
      <c r="B22" s="17">
        <f>COUNTIF(P4:P13,"Bijbetaling")</f>
        <v/>
      </c>
    </row>
    <row r="23">
      <c r="A23" s="15" t="inlineStr">
        <is>
          <t>Aantal in balans</t>
        </is>
      </c>
      <c r="B23" s="17">
        <f>COUNTIF(P4:P13,"In balans")</f>
        <v/>
      </c>
    </row>
    <row r="24">
      <c r="A24" s="15" t="inlineStr">
        <is>
          <t>Quote doorberekenbare kosten</t>
        </is>
      </c>
      <c r="B24" s="18">
        <f>IFERROR(SUM(M4:M13)/SUM(K4:K13),0)</f>
        <v/>
      </c>
    </row>
  </sheetData>
  <mergeCells count="1">
    <mergeCell ref="A1:Q1"/>
  </mergeCells>
  <conditionalFormatting sqref="P4:P13">
    <cfRule type="expression" priority="1" dxfId="0" stopIfTrue="1">
      <formula>P4="Bijbetaling"</formula>
    </cfRule>
    <cfRule type="expression" priority="2" dxfId="1" stopIfTrue="1">
      <formula>P4="Teruggave"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20" customWidth="1" min="3" max="3"/>
    <col width="16" customWidth="1" min="4" max="4"/>
    <col width="15" customWidth="1" min="5" max="5"/>
    <col width="14" customWidth="1" min="6" max="6"/>
    <col width="14" customWidth="1" min="7" max="7"/>
    <col width="14" customWidth="1" min="8" max="8"/>
    <col width="30" customWidth="1" min="9" max="9"/>
  </cols>
  <sheetData>
    <row r="1" ht="26" customHeight="1">
      <c r="A1" s="19" t="inlineStr">
        <is>
          <t>Kostensoorten en verdeelsleutels 2026</t>
        </is>
      </c>
    </row>
    <row r="3" ht="30" customHeight="1">
      <c r="A3" s="2" t="inlineStr">
        <is>
          <t>Kostensoort</t>
        </is>
      </c>
      <c r="B3" s="2" t="inlineStr">
        <is>
          <t>Categorie</t>
        </is>
      </c>
      <c r="C3" s="2" t="inlineStr">
        <is>
          <t>Doorberekenbaar (Ja/Nee)</t>
        </is>
      </c>
      <c r="D3" s="2" t="inlineStr">
        <is>
          <t>Verdeelsleutel</t>
        </is>
      </c>
      <c r="E3" s="2" t="inlineStr">
        <is>
          <t>Totale kosten €</t>
        </is>
      </c>
      <c r="F3" s="2" t="inlineStr">
        <is>
          <t>Vorig jaar €</t>
        </is>
      </c>
      <c r="G3" s="2" t="inlineStr">
        <is>
          <t>Verandering €</t>
        </is>
      </c>
      <c r="H3" s="2" t="inlineStr">
        <is>
          <t>Verandering %</t>
        </is>
      </c>
      <c r="I3" s="2" t="inlineStr">
        <is>
          <t>Opmerking</t>
        </is>
      </c>
    </row>
    <row r="4">
      <c r="A4" s="3" t="inlineStr">
        <is>
          <t>Onroerendezaakbelasting</t>
        </is>
      </c>
      <c r="B4" s="3" t="inlineStr">
        <is>
          <t>Belastingen</t>
        </is>
      </c>
      <c r="C4" s="20" t="inlineStr">
        <is>
          <t>Nee</t>
        </is>
      </c>
      <c r="D4" s="3" t="inlineStr">
        <is>
          <t>n.v.t.</t>
        </is>
      </c>
      <c r="E4" s="5" t="n">
        <v>4200</v>
      </c>
      <c r="F4" s="5" t="n">
        <v>4100</v>
      </c>
      <c r="G4" s="7">
        <f>E4-F4</f>
        <v/>
      </c>
      <c r="H4" s="21">
        <f>IFERROR(G4/F4,0)</f>
        <v/>
      </c>
      <c r="I4" s="3" t="inlineStr">
        <is>
          <t>n.v.t.</t>
        </is>
      </c>
    </row>
    <row r="5">
      <c r="A5" s="8" t="inlineStr">
        <is>
          <t>Water / Riolering</t>
        </is>
      </c>
      <c r="B5" s="8" t="inlineStr">
        <is>
          <t>Nutsvoorzieningen</t>
        </is>
      </c>
      <c r="C5" s="20" t="inlineStr">
        <is>
          <t>Ja</t>
        </is>
      </c>
      <c r="D5" s="8" t="inlineStr">
        <is>
          <t>Verbruik</t>
        </is>
      </c>
      <c r="E5" s="5" t="n">
        <v>3850</v>
      </c>
      <c r="F5" s="5" t="n">
        <v>3600</v>
      </c>
      <c r="G5" s="10">
        <f>E5-F5</f>
        <v/>
      </c>
      <c r="H5" s="22">
        <f>IFERROR(G5/F5,0)</f>
        <v/>
      </c>
      <c r="I5" s="8" t="inlineStr">
        <is>
          <t>Meterstanden controleren</t>
        </is>
      </c>
    </row>
    <row r="6">
      <c r="A6" s="3" t="inlineStr">
        <is>
          <t>Afvalinzameling</t>
        </is>
      </c>
      <c r="B6" s="3" t="inlineStr">
        <is>
          <t>Afval</t>
        </is>
      </c>
      <c r="C6" s="20" t="inlineStr">
        <is>
          <t>Ja</t>
        </is>
      </c>
      <c r="D6" s="3" t="inlineStr">
        <is>
          <t>Aantal personen</t>
        </is>
      </c>
      <c r="E6" s="5" t="n">
        <v>2100</v>
      </c>
      <c r="F6" s="5" t="n">
        <v>1950</v>
      </c>
      <c r="G6" s="7">
        <f>E6-F6</f>
        <v/>
      </c>
      <c r="H6" s="21">
        <f>IFERROR(G6/F6,0)</f>
        <v/>
      </c>
      <c r="I6" s="3" t="inlineStr">
        <is>
          <t>Gemeentelijke heffing</t>
        </is>
      </c>
    </row>
    <row r="7">
      <c r="A7" s="8" t="inlineStr">
        <is>
          <t>Schoonmaak gebouw</t>
        </is>
      </c>
      <c r="B7" s="8" t="inlineStr">
        <is>
          <t>Onderhoud</t>
        </is>
      </c>
      <c r="C7" s="20" t="inlineStr">
        <is>
          <t>Ja</t>
        </is>
      </c>
      <c r="D7" s="8" t="inlineStr">
        <is>
          <t>m² aandeel</t>
        </is>
      </c>
      <c r="E7" s="5" t="n">
        <v>5400</v>
      </c>
      <c r="F7" s="5" t="n">
        <v>5100</v>
      </c>
      <c r="G7" s="10">
        <f>E7-F7</f>
        <v/>
      </c>
      <c r="H7" s="22">
        <f>IFERROR(G7/F7,0)</f>
        <v/>
      </c>
      <c r="I7" s="8" t="inlineStr">
        <is>
          <t>Contract schoonmaakbedrijf</t>
        </is>
      </c>
    </row>
    <row r="8">
      <c r="A8" s="3" t="inlineStr">
        <is>
          <t>Tuinonderhoud</t>
        </is>
      </c>
      <c r="B8" s="3" t="inlineStr">
        <is>
          <t>Onderhoud</t>
        </is>
      </c>
      <c r="C8" s="20" t="inlineStr">
        <is>
          <t>Ja</t>
        </is>
      </c>
      <c r="D8" s="3" t="inlineStr">
        <is>
          <t>m² aandeel</t>
        </is>
      </c>
      <c r="E8" s="5" t="n">
        <v>1800</v>
      </c>
      <c r="F8" s="5" t="n">
        <v>1700</v>
      </c>
      <c r="G8" s="7">
        <f>E8-F8</f>
        <v/>
      </c>
      <c r="H8" s="21">
        <f>IFERROR(G8/F8,0)</f>
        <v/>
      </c>
      <c r="I8" s="3" t="inlineStr">
        <is>
          <t>Seizoensgebonden</t>
        </is>
      </c>
    </row>
    <row r="9">
      <c r="A9" s="8" t="inlineStr">
        <is>
          <t>Huismeester</t>
        </is>
      </c>
      <c r="B9" s="8" t="inlineStr">
        <is>
          <t>Beheer</t>
        </is>
      </c>
      <c r="C9" s="20" t="inlineStr">
        <is>
          <t>Ja</t>
        </is>
      </c>
      <c r="D9" s="8" t="inlineStr">
        <is>
          <t>m² aandeel</t>
        </is>
      </c>
      <c r="E9" s="5" t="n">
        <v>6200</v>
      </c>
      <c r="F9" s="5" t="n">
        <v>6000</v>
      </c>
      <c r="G9" s="10">
        <f>E9-F9</f>
        <v/>
      </c>
      <c r="H9" s="22">
        <f>IFERROR(G9/F9,0)</f>
        <v/>
      </c>
      <c r="I9" s="8" t="inlineStr">
        <is>
          <t>Vast contract</t>
        </is>
      </c>
    </row>
    <row r="10">
      <c r="A10" s="3" t="inlineStr">
        <is>
          <t>Straatreiniging</t>
        </is>
      </c>
      <c r="B10" s="3" t="inlineStr">
        <is>
          <t>Onderhoud</t>
        </is>
      </c>
      <c r="C10" s="20" t="inlineStr">
        <is>
          <t>Ja</t>
        </is>
      </c>
      <c r="D10" s="3" t="inlineStr">
        <is>
          <t>m² aandeel</t>
        </is>
      </c>
      <c r="E10" s="5" t="n">
        <v>950</v>
      </c>
      <c r="F10" s="5" t="n">
        <v>900</v>
      </c>
      <c r="G10" s="7">
        <f>E10-F10</f>
        <v/>
      </c>
      <c r="H10" s="21">
        <f>IFERROR(G10/F10,0)</f>
        <v/>
      </c>
      <c r="I10" s="3" t="inlineStr">
        <is>
          <t>Gemeentelijke bijdrage</t>
        </is>
      </c>
    </row>
    <row r="11">
      <c r="A11" s="8" t="inlineStr">
        <is>
          <t>Verzekeringen</t>
        </is>
      </c>
      <c r="B11" s="8" t="inlineStr">
        <is>
          <t>Verzekering</t>
        </is>
      </c>
      <c r="C11" s="20" t="inlineStr">
        <is>
          <t>Nee</t>
        </is>
      </c>
      <c r="D11" s="8" t="inlineStr">
        <is>
          <t>n.v.t.</t>
        </is>
      </c>
      <c r="E11" s="5" t="n">
        <v>3100</v>
      </c>
      <c r="F11" s="5" t="n">
        <v>2950</v>
      </c>
      <c r="G11" s="10">
        <f>E11-F11</f>
        <v/>
      </c>
      <c r="H11" s="22">
        <f>IFERROR(G11/F11,0)</f>
        <v/>
      </c>
      <c r="I11" s="8" t="inlineStr">
        <is>
          <t>Opstal- en aansprakelijkheidsverzekering</t>
        </is>
      </c>
    </row>
    <row r="12">
      <c r="A12" s="3" t="inlineStr">
        <is>
          <t>Algemene stroom</t>
        </is>
      </c>
      <c r="B12" s="3" t="inlineStr">
        <is>
          <t>Nutsvoorzieningen</t>
        </is>
      </c>
      <c r="C12" s="20" t="inlineStr">
        <is>
          <t>Ja</t>
        </is>
      </c>
      <c r="D12" s="3" t="inlineStr">
        <is>
          <t>Verbruik</t>
        </is>
      </c>
      <c r="E12" s="5" t="n">
        <v>2750</v>
      </c>
      <c r="F12" s="5" t="n">
        <v>2600</v>
      </c>
      <c r="G12" s="7">
        <f>E12-F12</f>
        <v/>
      </c>
      <c r="H12" s="21">
        <f>IFERROR(G12/F12,0)</f>
        <v/>
      </c>
      <c r="I12" s="3" t="inlineStr">
        <is>
          <t>Verlichting gemeenschappelijke ruimtes</t>
        </is>
      </c>
    </row>
    <row r="13">
      <c r="A13" s="8" t="inlineStr">
        <is>
          <t>Verwarmingskosten</t>
        </is>
      </c>
      <c r="B13" s="8" t="inlineStr">
        <is>
          <t>Nutsvoorzieningen</t>
        </is>
      </c>
      <c r="C13" s="20" t="inlineStr">
        <is>
          <t>Ja</t>
        </is>
      </c>
      <c r="D13" s="8" t="inlineStr">
        <is>
          <t>Verbruik</t>
        </is>
      </c>
      <c r="E13" s="5" t="n">
        <v>8900</v>
      </c>
      <c r="F13" s="5" t="n">
        <v>8300</v>
      </c>
      <c r="G13" s="10">
        <f>E13-F13</f>
        <v/>
      </c>
      <c r="H13" s="22">
        <f>IFERROR(G13/F13,0)</f>
        <v/>
      </c>
      <c r="I13" s="8" t="inlineStr">
        <is>
          <t>Afhankelijk van energieprijzen</t>
        </is>
      </c>
    </row>
    <row r="14">
      <c r="A14" s="11" t="inlineStr">
        <is>
          <t>Totaal</t>
        </is>
      </c>
      <c r="B14" s="11" t="n"/>
      <c r="C14" s="11" t="n"/>
      <c r="D14" s="11" t="n"/>
      <c r="E14" s="12">
        <f>SUM(E4:E13)</f>
        <v/>
      </c>
      <c r="F14" s="12">
        <f>SUM(F4:F13)</f>
        <v/>
      </c>
      <c r="G14" s="12">
        <f>SUM(G4:G13)</f>
        <v/>
      </c>
      <c r="H14" s="11" t="n"/>
      <c r="I14" s="11" t="n"/>
    </row>
    <row r="16">
      <c r="A16" s="23" t="inlineStr">
        <is>
          <t>Doorberekenbare kosten totaal €</t>
        </is>
      </c>
      <c r="B16" s="16">
        <f>SUMIF(C4:C13,"Ja",E4:E13)</f>
        <v/>
      </c>
    </row>
    <row r="17">
      <c r="A17" s="23" t="inlineStr">
        <is>
          <t>Niet-doorberekenbare kosten totaal €</t>
        </is>
      </c>
      <c r="B17" s="16">
        <f>SUMIF(C4:C13,"Nee",E4:E13)</f>
        <v/>
      </c>
    </row>
  </sheetData>
  <mergeCells count="1">
    <mergeCell ref="A1:I1"/>
  </mergeCells>
  <dataValidations count="1">
    <dataValidation sqref="C4:C13" showErrorMessage="1" showInputMessage="1" allowBlank="0" type="list">
      <formula1>"Ja,Nee"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15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12" customWidth="1" min="2" max="2"/>
    <col width="14" customWidth="1" min="3" max="3"/>
    <col width="14" customWidth="1" min="4" max="4"/>
    <col width="16" customWidth="1" min="5" max="5"/>
    <col width="14" customWidth="1" min="6" max="6"/>
    <col width="15" customWidth="1" min="7" max="7"/>
    <col width="18" customWidth="1" min="8" max="8"/>
    <col width="16" customWidth="1" min="9" max="9"/>
    <col width="16" customWidth="1" min="10" max="10"/>
    <col width="16" customWidth="1" min="11" max="11"/>
    <col width="26" customWidth="1" min="12" max="12"/>
  </cols>
  <sheetData>
    <row r="1" ht="26" customHeight="1">
      <c r="A1" s="19" t="inlineStr">
        <is>
          <t>Huurdersoverzicht en verdeling 2026</t>
        </is>
      </c>
    </row>
    <row r="3" ht="32" customHeight="1">
      <c r="A3" s="2" t="inlineStr">
        <is>
          <t>Huurder / Partij</t>
        </is>
      </c>
      <c r="B3" s="2" t="inlineStr">
        <is>
          <t>Eenheid</t>
        </is>
      </c>
      <c r="C3" s="2" t="inlineStr">
        <is>
          <t>Intrekdatum</t>
        </is>
      </c>
      <c r="D3" s="2" t="inlineStr">
        <is>
          <t>Uittrekdatum</t>
        </is>
      </c>
      <c r="E3" s="2" t="inlineStr">
        <is>
          <t>Woonoppervlak m²</t>
        </is>
      </c>
      <c r="F3" s="2" t="inlineStr">
        <is>
          <t>Aantal personen</t>
        </is>
      </c>
      <c r="G3" s="2" t="inlineStr">
        <is>
          <t>Verdeelsleutel</t>
        </is>
      </c>
      <c r="H3" s="2" t="inlineStr">
        <is>
          <t>Maandelijks voorschot €</t>
        </is>
      </c>
      <c r="I3" s="2" t="inlineStr">
        <is>
          <t>Totaal voorschotten €</t>
        </is>
      </c>
      <c r="J3" s="2" t="inlineStr">
        <is>
          <t>Openstaand bedrag €</t>
        </is>
      </c>
      <c r="K3" s="2" t="inlineStr">
        <is>
          <t>Afrekenstatus</t>
        </is>
      </c>
      <c r="L3" s="2" t="inlineStr">
        <is>
          <t>Contact-opmerking</t>
        </is>
      </c>
    </row>
    <row r="4">
      <c r="A4" s="3" t="inlineStr">
        <is>
          <t>Sanne de Vries</t>
        </is>
      </c>
      <c r="B4" s="3" t="inlineStr">
        <is>
          <t>1A</t>
        </is>
      </c>
      <c r="C4" s="4" t="inlineStr">
        <is>
          <t>01-03-2022</t>
        </is>
      </c>
      <c r="D4" s="24" t="inlineStr"/>
      <c r="E4" s="3" t="n">
        <v>62</v>
      </c>
      <c r="F4" s="3" t="n">
        <v>2</v>
      </c>
      <c r="G4" s="3" t="inlineStr">
        <is>
          <t>m² aandeel</t>
        </is>
      </c>
      <c r="H4" s="5" t="n">
        <v>120</v>
      </c>
      <c r="I4" s="7">
        <f>IFERROR(H4*12,0)</f>
        <v/>
      </c>
      <c r="J4" s="7">
        <f>IFERROR(VLOOKUP(A4,'Afrekening 2026'!$E$4:$O$13,11,FALSE),0)</f>
        <v/>
      </c>
      <c r="K4" s="3">
        <f>IF(J4&gt;0,"Bijbetaling",IF(J4&lt;0,"Teruggave","In balans"))</f>
        <v/>
      </c>
      <c r="L4" s="3" t="inlineStr">
        <is>
          <t>Contact via e-mail bevestigen</t>
        </is>
      </c>
    </row>
    <row r="5">
      <c r="A5" s="8" t="inlineStr">
        <is>
          <t>Daan Bakker</t>
        </is>
      </c>
      <c r="B5" s="8" t="inlineStr">
        <is>
          <t>2B</t>
        </is>
      </c>
      <c r="C5" s="9" t="inlineStr">
        <is>
          <t>15-06-2021</t>
        </is>
      </c>
      <c r="D5" s="24" t="inlineStr"/>
      <c r="E5" s="8" t="n">
        <v>74</v>
      </c>
      <c r="F5" s="8" t="n">
        <v>1</v>
      </c>
      <c r="G5" s="8" t="inlineStr">
        <is>
          <t>m² aandeel</t>
        </is>
      </c>
      <c r="H5" s="5" t="n">
        <v>180</v>
      </c>
      <c r="I5" s="10">
        <f>IFERROR(H5*12,0)</f>
        <v/>
      </c>
      <c r="J5" s="10">
        <f>IFERROR(VLOOKUP(A5,'Afrekening 2026'!$E$4:$O$13,11,FALSE),0)</f>
        <v/>
      </c>
      <c r="K5" s="8">
        <f>IF(J5&gt;0,"Bijbetaling",IF(J5&lt;0,"Teruggave","In balans"))</f>
        <v/>
      </c>
      <c r="L5" s="8" t="inlineStr">
        <is>
          <t>Contact via e-mail bevestigen</t>
        </is>
      </c>
    </row>
    <row r="6">
      <c r="A6" s="3" t="inlineStr">
        <is>
          <t>Emma Jansen</t>
        </is>
      </c>
      <c r="B6" s="3" t="inlineStr">
        <is>
          <t>1C</t>
        </is>
      </c>
      <c r="C6" s="4" t="inlineStr">
        <is>
          <t>01-01-2023</t>
        </is>
      </c>
      <c r="D6" s="24" t="inlineStr"/>
      <c r="E6" s="3" t="n">
        <v>55</v>
      </c>
      <c r="F6" s="3" t="n">
        <v>3</v>
      </c>
      <c r="G6" s="3" t="inlineStr">
        <is>
          <t>m² aandeel</t>
        </is>
      </c>
      <c r="H6" s="5" t="n">
        <v>250</v>
      </c>
      <c r="I6" s="7">
        <f>IFERROR(H6*12,0)</f>
        <v/>
      </c>
      <c r="J6" s="7">
        <f>IFERROR(VLOOKUP(A6,'Afrekening 2026'!$E$4:$O$13,11,FALSE),0)</f>
        <v/>
      </c>
      <c r="K6" s="3">
        <f>IF(J6&gt;0,"Bijbetaling",IF(J6&lt;0,"Teruggave","In balans"))</f>
        <v/>
      </c>
      <c r="L6" s="3" t="inlineStr">
        <is>
          <t>Contact via e-mail bevestigen</t>
        </is>
      </c>
    </row>
    <row r="7">
      <c r="A7" s="8" t="inlineStr">
        <is>
          <t>Lars Visser</t>
        </is>
      </c>
      <c r="B7" s="8" t="inlineStr">
        <is>
          <t>3A</t>
        </is>
      </c>
      <c r="C7" s="9" t="inlineStr">
        <is>
          <t>01-09-2020</t>
        </is>
      </c>
      <c r="D7" s="24" t="inlineStr"/>
      <c r="E7" s="8" t="n">
        <v>96</v>
      </c>
      <c r="F7" s="8" t="n">
        <v>4</v>
      </c>
      <c r="G7" s="8" t="inlineStr">
        <is>
          <t>m² aandeel</t>
        </is>
      </c>
      <c r="H7" s="5" t="n">
        <v>280</v>
      </c>
      <c r="I7" s="10">
        <f>IFERROR(H7*12,0)</f>
        <v/>
      </c>
      <c r="J7" s="10">
        <f>IFERROR(VLOOKUP(A7,'Afrekening 2026'!$E$4:$O$13,11,FALSE),0)</f>
        <v/>
      </c>
      <c r="K7" s="8">
        <f>IF(J7&gt;0,"Bijbetaling",IF(J7&lt;0,"Teruggave","In balans"))</f>
        <v/>
      </c>
      <c r="L7" s="8" t="inlineStr">
        <is>
          <t>Contact via e-mail bevestigen</t>
        </is>
      </c>
    </row>
    <row r="8">
      <c r="A8" s="3" t="inlineStr">
        <is>
          <t>Sophie Smit</t>
        </is>
      </c>
      <c r="B8" s="3" t="inlineStr">
        <is>
          <t>2A</t>
        </is>
      </c>
      <c r="C8" s="4" t="inlineStr">
        <is>
          <t>01-05-2022</t>
        </is>
      </c>
      <c r="D8" s="24" t="inlineStr"/>
      <c r="E8" s="3" t="n">
        <v>68</v>
      </c>
      <c r="F8" s="3" t="n">
        <v>2</v>
      </c>
      <c r="G8" s="3" t="inlineStr">
        <is>
          <t>m² aandeel</t>
        </is>
      </c>
      <c r="H8" s="5" t="n">
        <v>200</v>
      </c>
      <c r="I8" s="7">
        <f>IFERROR(H8*12,0)</f>
        <v/>
      </c>
      <c r="J8" s="7">
        <f>IFERROR(VLOOKUP(A8,'Afrekening 2026'!$E$4:$O$13,11,FALSE),0)</f>
        <v/>
      </c>
      <c r="K8" s="3">
        <f>IF(J8&gt;0,"Bijbetaling",IF(J8&lt;0,"Teruggave","In balans"))</f>
        <v/>
      </c>
      <c r="L8" s="3" t="inlineStr">
        <is>
          <t>Contact via e-mail bevestigen</t>
        </is>
      </c>
    </row>
    <row r="9">
      <c r="A9" s="8" t="inlineStr">
        <is>
          <t>Bram Mulder</t>
        </is>
      </c>
      <c r="B9" s="8" t="inlineStr">
        <is>
          <t>1B</t>
        </is>
      </c>
      <c r="C9" s="9" t="inlineStr">
        <is>
          <t>01-11-2023</t>
        </is>
      </c>
      <c r="D9" s="24" t="inlineStr"/>
      <c r="E9" s="8" t="n">
        <v>58</v>
      </c>
      <c r="F9" s="8" t="n">
        <v>1</v>
      </c>
      <c r="G9" s="8" t="inlineStr">
        <is>
          <t>m² aandeel</t>
        </is>
      </c>
      <c r="H9" s="5" t="n">
        <v>150</v>
      </c>
      <c r="I9" s="10">
        <f>IFERROR(H9*12,0)</f>
        <v/>
      </c>
      <c r="J9" s="10">
        <f>IFERROR(VLOOKUP(A9,'Afrekening 2026'!$E$4:$O$13,11,FALSE),0)</f>
        <v/>
      </c>
      <c r="K9" s="8">
        <f>IF(J9&gt;0,"Bijbetaling",IF(J9&lt;0,"Teruggave","In balans"))</f>
        <v/>
      </c>
      <c r="L9" s="8" t="inlineStr">
        <is>
          <t>Contact via e-mail bevestigen</t>
        </is>
      </c>
    </row>
    <row r="10">
      <c r="A10" s="3" t="inlineStr">
        <is>
          <t>Julia Peters</t>
        </is>
      </c>
      <c r="B10" s="3" t="inlineStr">
        <is>
          <t>4A</t>
        </is>
      </c>
      <c r="C10" s="4" t="inlineStr">
        <is>
          <t>01-02-2021</t>
        </is>
      </c>
      <c r="D10" s="24" t="inlineStr">
        <is>
          <t>31-08-2026</t>
        </is>
      </c>
      <c r="E10" s="3" t="n">
        <v>91</v>
      </c>
      <c r="F10" s="3" t="n">
        <v>3</v>
      </c>
      <c r="G10" s="3" t="inlineStr">
        <is>
          <t>m² aandeel</t>
        </is>
      </c>
      <c r="H10" s="5" t="n">
        <v>380</v>
      </c>
      <c r="I10" s="7">
        <f>IFERROR(H10*12,0)</f>
        <v/>
      </c>
      <c r="J10" s="7">
        <f>IFERROR(VLOOKUP(A10,'Afrekening 2026'!$E$4:$O$13,11,FALSE),0)</f>
        <v/>
      </c>
      <c r="K10" s="3">
        <f>IF(J10&gt;0,"Bijbetaling",IF(J10&lt;0,"Teruggave","In balans"))</f>
        <v/>
      </c>
      <c r="L10" s="3" t="inlineStr">
        <is>
          <t>Contact via e-mail bevestigen</t>
        </is>
      </c>
    </row>
    <row r="11">
      <c r="A11" s="8" t="inlineStr">
        <is>
          <t>Thijs Hendriks</t>
        </is>
      </c>
      <c r="B11" s="8" t="inlineStr">
        <is>
          <t>2C</t>
        </is>
      </c>
      <c r="C11" s="9" t="inlineStr">
        <is>
          <t>01-07-2022</t>
        </is>
      </c>
      <c r="D11" s="24" t="inlineStr"/>
      <c r="E11" s="8" t="n">
        <v>60</v>
      </c>
      <c r="F11" s="8" t="n">
        <v>2</v>
      </c>
      <c r="G11" s="8" t="inlineStr">
        <is>
          <t>m² aandeel</t>
        </is>
      </c>
      <c r="H11" s="5" t="n">
        <v>170</v>
      </c>
      <c r="I11" s="10">
        <f>IFERROR(H11*12,0)</f>
        <v/>
      </c>
      <c r="J11" s="10">
        <f>IFERROR(VLOOKUP(A11,'Afrekening 2026'!$E$4:$O$13,11,FALSE),0)</f>
        <v/>
      </c>
      <c r="K11" s="8">
        <f>IF(J11&gt;0,"Bijbetaling",IF(J11&lt;0,"Teruggave","In balans"))</f>
        <v/>
      </c>
      <c r="L11" s="8" t="inlineStr">
        <is>
          <t>Contact via e-mail bevestigen</t>
        </is>
      </c>
    </row>
    <row r="12">
      <c r="A12" s="3" t="inlineStr">
        <is>
          <t>Femke Willems</t>
        </is>
      </c>
      <c r="B12" s="3" t="inlineStr">
        <is>
          <t>3B</t>
        </is>
      </c>
      <c r="C12" s="4" t="inlineStr">
        <is>
          <t>01-04-2023</t>
        </is>
      </c>
      <c r="D12" s="24" t="inlineStr"/>
      <c r="E12" s="3" t="n">
        <v>78</v>
      </c>
      <c r="F12" s="3" t="n">
        <v>2</v>
      </c>
      <c r="G12" s="3" t="inlineStr">
        <is>
          <t>m² aandeel</t>
        </is>
      </c>
      <c r="H12" s="5" t="n">
        <v>260</v>
      </c>
      <c r="I12" s="7">
        <f>IFERROR(H12*12,0)</f>
        <v/>
      </c>
      <c r="J12" s="7">
        <f>IFERROR(VLOOKUP(A12,'Afrekening 2026'!$E$4:$O$13,11,FALSE),0)</f>
        <v/>
      </c>
      <c r="K12" s="3">
        <f>IF(J12&gt;0,"Bijbetaling",IF(J12&lt;0,"Teruggave","In balans"))</f>
        <v/>
      </c>
      <c r="L12" s="3" t="inlineStr">
        <is>
          <t>Contact via e-mail bevestigen</t>
        </is>
      </c>
    </row>
    <row r="13">
      <c r="A13" s="8" t="inlineStr">
        <is>
          <t>Rick Koster</t>
        </is>
      </c>
      <c r="B13" s="8" t="inlineStr">
        <is>
          <t>1D</t>
        </is>
      </c>
      <c r="C13" s="9" t="inlineStr">
        <is>
          <t>01-10-2021</t>
        </is>
      </c>
      <c r="D13" s="24" t="inlineStr"/>
      <c r="E13" s="8" t="n">
        <v>38</v>
      </c>
      <c r="F13" s="8" t="n">
        <v>1</v>
      </c>
      <c r="G13" s="8" t="inlineStr">
        <is>
          <t>m² aandeel</t>
        </is>
      </c>
      <c r="H13" s="5" t="n">
        <v>230</v>
      </c>
      <c r="I13" s="10">
        <f>IFERROR(H13*12,0)</f>
        <v/>
      </c>
      <c r="J13" s="10">
        <f>IFERROR(VLOOKUP(A13,'Afrekening 2026'!$E$4:$O$13,11,FALSE),0)</f>
        <v/>
      </c>
      <c r="K13" s="8">
        <f>IF(J13&gt;0,"Bijbetaling",IF(J13&lt;0,"Teruggave","In balans"))</f>
        <v/>
      </c>
      <c r="L13" s="8" t="inlineStr">
        <is>
          <t>Contact via e-mail bevestigen</t>
        </is>
      </c>
    </row>
    <row r="15">
      <c r="A15" s="23" t="inlineStr">
        <is>
          <t>Aantal actieve huurders</t>
        </is>
      </c>
      <c r="B15" s="23">
        <f>COUNTIF(D4:D13,"")</f>
        <v/>
      </c>
    </row>
  </sheetData>
  <mergeCells count="1">
    <mergeCell ref="A1:L1"/>
  </mergeCells>
  <conditionalFormatting sqref="K4:K13">
    <cfRule type="expression" priority="1" dxfId="0" stopIfTrue="1">
      <formula>K4="Bijbetaling"</formula>
    </cfRule>
    <cfRule type="expression" priority="2" dxfId="1" stopIfTrue="1">
      <formula>K4="Teruggave"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4"/>
  <sheetViews>
    <sheetView workbookViewId="0">
      <selection activeCell="A1" sqref="A1"/>
    </sheetView>
  </sheetViews>
  <sheetFormatPr baseColWidth="8" defaultRowHeight="15"/>
  <cols>
    <col width="34" customWidth="1" min="1" max="1"/>
    <col width="90" customWidth="1" min="2" max="2"/>
  </cols>
  <sheetData>
    <row r="1" ht="26" customHeight="1">
      <c r="A1" s="19" t="inlineStr">
        <is>
          <t>Toelichting - Servicekostenafrekening 2026</t>
        </is>
      </c>
    </row>
    <row r="3" ht="34" customHeight="1">
      <c r="A3" s="25" t="inlineStr">
        <is>
          <t>Blad 'Afrekening 2026'</t>
        </is>
      </c>
      <c r="B3" s="26" t="inlineStr">
        <is>
          <t>Bevat de definitieve servicekostenafrekening per huurder/eenheid. Controleer de afrekenperiode, het doorberekenbaar aandeel percentage en de reeds betaalde voorschotten voordat u de afrekening verstuurt.</t>
        </is>
      </c>
    </row>
    <row r="4" ht="34" customHeight="1">
      <c r="A4" s="25" t="inlineStr">
        <is>
          <t>Blad 'Kostensoorten'</t>
        </is>
      </c>
      <c r="B4" s="26" t="inlineStr">
        <is>
          <t>Stamgegevens van alle servicekosten van het pand. Geef per kostensoort aan of deze doorberekenbaar is (Ja/Nee) en welke verdeelsleutel wordt gebruikt (m², verbruik, aantal personen).</t>
        </is>
      </c>
    </row>
    <row r="5" ht="34" customHeight="1">
      <c r="A5" s="25" t="inlineStr">
        <is>
          <t>Blad 'Huurdersoverzicht'</t>
        </is>
      </c>
      <c r="B5" s="26" t="inlineStr">
        <is>
          <t>Overzicht van alle huurders met intrek- en uittrekdatum, voorschotten en de automatisch berekende status (Teruggave, Bijbetaling of In balans) op basis van het blad Afrekening 2026.</t>
        </is>
      </c>
    </row>
    <row r="6" ht="34" customHeight="1">
      <c r="A6" s="25" t="inlineStr">
        <is>
          <t>Afrekenperiode controleren</t>
        </is>
      </c>
      <c r="B6" s="26" t="inlineStr">
        <is>
          <t>Zorg dat de periode van-tot exact overeenkomt met het kalenderjaar 2026 en met de huurperiode van de betreffende huurder.</t>
        </is>
      </c>
    </row>
    <row r="7" ht="34" customHeight="1">
      <c r="A7" s="25" t="inlineStr">
        <is>
          <t>Kostensoorten onderhouden</t>
        </is>
      </c>
      <c r="B7" s="26" t="inlineStr">
        <is>
          <t>Werk jaarlijks de totale kosten en het vorig jaar bij, zodat verandering € en verandering % automatisch worden herberekend.</t>
        </is>
      </c>
    </row>
    <row r="8" ht="34" customHeight="1">
      <c r="A8" s="25" t="inlineStr">
        <is>
          <t>Voorschotten registreren</t>
        </is>
      </c>
      <c r="B8" s="26" t="inlineStr">
        <is>
          <t>Vul de maandelijkse voorschotten in op het blad Huurdersoverzicht; het jaartotaal wordt automatisch berekend.</t>
        </is>
      </c>
    </row>
    <row r="9" ht="34" customHeight="1">
      <c r="A9" s="25" t="inlineStr">
        <is>
          <t>Afrekening per huurder controleren</t>
        </is>
      </c>
      <c r="B9" s="26" t="inlineStr">
        <is>
          <t>Controleer per huurder het aandeel, het verschil en of dit leidt tot een teruggave of bijbetaling voordat u deze verstuurt.</t>
        </is>
      </c>
    </row>
    <row r="10" ht="34" customHeight="1">
      <c r="A10" s="25" t="inlineStr">
        <is>
          <t>Betalingsafstemming documenteren</t>
        </is>
      </c>
      <c r="B10" s="26" t="inlineStr">
        <is>
          <t>Leg iedere afgehandelde teruggave of bijbetaling schriftelijk vast, inclusief datum en betaalbevestiging.</t>
        </is>
      </c>
    </row>
    <row r="11" ht="34" customHeight="1">
      <c r="A11" s="25" t="inlineStr">
        <is>
          <t>BTW en administratie</t>
        </is>
      </c>
      <c r="B11" s="26" t="inlineStr">
        <is>
          <t>Controleer bij zakelijke verhuur of BTW-verlegging van toepassing is en bewaar alle facturen conform de fiscale bewaarplicht.</t>
        </is>
      </c>
    </row>
    <row r="12" ht="34" customHeight="1">
      <c r="A12" s="25" t="inlineStr">
        <is>
          <t>AVG / privacy</t>
        </is>
      </c>
      <c r="B12" s="26" t="inlineStr">
        <is>
          <t>Ga zorgvuldig om met persoonsgegevens van huurders conform de Algemene Verordening Gegevensbescherming (AVG).</t>
        </is>
      </c>
    </row>
    <row r="13" ht="34" customHeight="1">
      <c r="A13" s="25" t="inlineStr">
        <is>
          <t>Belastingdienst</t>
        </is>
      </c>
      <c r="B13" s="26" t="inlineStr">
        <is>
          <t>Bewaar alle onderliggende bewijsstukken van kosten en betalingen voor eventuele controle door de Belastingdienst.</t>
        </is>
      </c>
    </row>
    <row r="14" ht="34" customHeight="1">
      <c r="A14" s="25" t="inlineStr">
        <is>
          <t>Nette dossiervorming</t>
        </is>
      </c>
      <c r="B14" s="26" t="inlineStr">
        <is>
          <t>Bewaar alle facturen, betalingsbewijzen en correspondentie per pand en per jaar in een overzichtelijk archief.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2026-07-07T06:43:54Z</dcterms:created>
  <dcterms:modified xmlns:dcterms="http://purl.org/dc/terms/" xmlns:xsi="http://www.w3.org/2001/XMLSchema-instance" xsi:type="dcterms:W3CDTF">2026-07-07T06:43:54Z</dcterms:modified>
</cp:coreProperties>
</file>