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stenarten" sheetId="1" state="visible" r:id="rId1"/>
    <sheet xmlns:r="http://schemas.openxmlformats.org/officeDocument/2006/relationships" name="Wohneinheite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0,0%"/>
    <numFmt numFmtId="166" formatCode="#.##0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.5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0" fontId="4" fillId="5" borderId="1" applyAlignment="1" pivotButton="0" quotePrefix="0" xfId="0">
      <alignment horizontal="left" vertical="center"/>
    </xf>
    <xf numFmtId="165" fontId="0" fillId="5" borderId="1" pivotButton="0" quotePrefix="0" xfId="0"/>
    <xf numFmtId="0" fontId="5" fillId="6" borderId="1" pivotButton="0" quotePrefix="0" xfId="0"/>
    <xf numFmtId="164" fontId="5" fillId="6" borderId="1" pivotButton="0" quotePrefix="0" xfId="0"/>
    <xf numFmtId="165" fontId="5" fillId="6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left" vertical="center"/>
    </xf>
    <xf numFmtId="0" fontId="4" fillId="3" borderId="1" pivotButton="0" quotePrefix="0" xfId="0"/>
    <xf numFmtId="164" fontId="0" fillId="3" borderId="1" pivotButton="0" quotePrefix="0" xfId="0"/>
    <xf numFmtId="0" fontId="4" fillId="5" borderId="1" pivotButton="0" quotePrefix="0" xfId="0"/>
    <xf numFmtId="166" fontId="0" fillId="5" borderId="1" pivotButton="0" quotePrefix="0" xfId="0"/>
    <xf numFmtId="166" fontId="0" fillId="3" borderId="1" pivotButton="0" quotePrefix="0" xfId="0"/>
    <xf numFmtId="0" fontId="5" fillId="6" borderId="0" pivotButton="0" quotePrefix="0" xfId="0"/>
    <xf numFmtId="0" fontId="4" fillId="0" borderId="1" pivotButton="0" quotePrefix="0" xfId="0"/>
    <xf numFmtId="0" fontId="0" fillId="4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 je Wohneinheit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'Wohneinheiten'!J3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'Wohneinheiten'!$A$4:$A$12</f>
            </numRef>
          </cat>
          <val>
            <numRef>
              <f>'Wohneinheiten'!$J$4:$J$12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Whg-Nr.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nach Kostenart</a:t>
            </a:r>
          </a:p>
        </rich>
      </tx>
    </title>
    <plotArea>
      <pieChart>
        <varyColors val="1"/>
        <ser>
          <idx val="0"/>
          <order val="0"/>
          <tx>
            <strRef>
              <f>'Kostenarten'!B3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'Kostenarten'!$A$4:$A$13</f>
            </numRef>
          </cat>
          <val>
            <numRef>
              <f>'Kostenarten'!$B$4:$B$13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0" customWidth="1" min="3" max="3"/>
    <col width="16" customWidth="1" min="4" max="4"/>
    <col width="30" customWidth="1" min="5" max="5"/>
  </cols>
  <sheetData>
    <row r="1">
      <c r="A1" s="1" t="inlineStr">
        <is>
          <t>Nebenkostenabrechnung – Kostenaufstellung (Haus und Grund)</t>
        </is>
      </c>
    </row>
    <row r="2">
      <c r="A2" s="2" t="inlineStr">
        <is>
          <t>Abrechnungszeitraum: 01.01.2026 – 31.12.2026</t>
        </is>
      </c>
    </row>
    <row r="3">
      <c r="A3" s="3" t="inlineStr">
        <is>
          <t>Kostenart</t>
        </is>
      </c>
      <c r="B3" s="3" t="inlineStr">
        <is>
          <t>Gesamtbetrag</t>
        </is>
      </c>
      <c r="C3" s="3" t="inlineStr">
        <is>
          <t>Verteilerschlüssel</t>
        </is>
      </c>
      <c r="D3" s="3" t="inlineStr">
        <is>
          <t>Anteil an Gesamt</t>
        </is>
      </c>
      <c r="E3" s="3" t="inlineStr">
        <is>
          <t>Bemerkung</t>
        </is>
      </c>
    </row>
    <row r="4">
      <c r="A4" s="4" t="inlineStr">
        <is>
          <t>Grundsteuer</t>
        </is>
      </c>
      <c r="B4" s="5" t="n">
        <v>1850</v>
      </c>
      <c r="C4" s="4" t="inlineStr">
        <is>
          <t>Wohnfläche</t>
        </is>
      </c>
      <c r="D4" s="6">
        <f>IFERROR(B4/$B$14,0)</f>
        <v/>
      </c>
      <c r="E4" s="4" t="inlineStr">
        <is>
          <t>Bescheid Gemeinde</t>
        </is>
      </c>
    </row>
    <row r="5">
      <c r="A5" s="7" t="inlineStr">
        <is>
          <t>Gebäudeversicherung</t>
        </is>
      </c>
      <c r="B5" s="5" t="n">
        <v>980</v>
      </c>
      <c r="C5" s="7" t="inlineStr">
        <is>
          <t>Wohnfläche</t>
        </is>
      </c>
      <c r="D5" s="8">
        <f>IFERROR(B5/$B$14,0)</f>
        <v/>
      </c>
      <c r="E5" s="7" t="inlineStr">
        <is>
          <t>Feuer-/Sturmversicherung</t>
        </is>
      </c>
    </row>
    <row r="6">
      <c r="A6" s="4" t="inlineStr">
        <is>
          <t>Wasser/Abwasser</t>
        </is>
      </c>
      <c r="B6" s="5" t="n">
        <v>2140</v>
      </c>
      <c r="C6" s="4" t="inlineStr">
        <is>
          <t>Personenzahl</t>
        </is>
      </c>
      <c r="D6" s="6">
        <f>IFERROR(B6/$B$14,0)</f>
        <v/>
      </c>
      <c r="E6" s="4" t="inlineStr">
        <is>
          <t>Verbrauchsabhängig geschätzt</t>
        </is>
      </c>
    </row>
    <row r="7">
      <c r="A7" s="7" t="inlineStr">
        <is>
          <t>Müllabfuhr</t>
        </is>
      </c>
      <c r="B7" s="5" t="n">
        <v>890</v>
      </c>
      <c r="C7" s="7" t="inlineStr">
        <is>
          <t>Personenzahl</t>
        </is>
      </c>
      <c r="D7" s="8">
        <f>IFERROR(B7/$B$14,0)</f>
        <v/>
      </c>
      <c r="E7" s="7" t="inlineStr">
        <is>
          <t>Kommunale Gebühr</t>
        </is>
      </c>
    </row>
    <row r="8">
      <c r="A8" s="4" t="inlineStr">
        <is>
          <t>Hausreinigung</t>
        </is>
      </c>
      <c r="B8" s="5" t="n">
        <v>720</v>
      </c>
      <c r="C8" s="4" t="inlineStr">
        <is>
          <t>Wohnfläche</t>
        </is>
      </c>
      <c r="D8" s="6">
        <f>IFERROR(B8/$B$14,0)</f>
        <v/>
      </c>
      <c r="E8" s="4" t="inlineStr">
        <is>
          <t>Treppenhaus/Flur</t>
        </is>
      </c>
    </row>
    <row r="9">
      <c r="A9" s="7" t="inlineStr">
        <is>
          <t>Gartenpflege</t>
        </is>
      </c>
      <c r="B9" s="5" t="n">
        <v>540</v>
      </c>
      <c r="C9" s="7" t="inlineStr">
        <is>
          <t>Wohnfläche</t>
        </is>
      </c>
      <c r="D9" s="8">
        <f>IFERROR(B9/$B$14,0)</f>
        <v/>
      </c>
      <c r="E9" s="7" t="inlineStr">
        <is>
          <t>Gärtnerservice</t>
        </is>
      </c>
    </row>
    <row r="10">
      <c r="A10" s="4" t="inlineStr">
        <is>
          <t>Hausmeisterservice</t>
        </is>
      </c>
      <c r="B10" s="5" t="n">
        <v>1320</v>
      </c>
      <c r="C10" s="4" t="inlineStr">
        <is>
          <t>Wohnfläche</t>
        </is>
      </c>
      <c r="D10" s="6">
        <f>IFERROR(B10/$B$14,0)</f>
        <v/>
      </c>
      <c r="E10" s="4" t="inlineStr">
        <is>
          <t>Winterdienst inkl.</t>
        </is>
      </c>
    </row>
    <row r="11">
      <c r="A11" s="7" t="inlineStr">
        <is>
          <t>Heizung/Warmwasser</t>
        </is>
      </c>
      <c r="B11" s="5" t="n">
        <v>4680</v>
      </c>
      <c r="C11" s="7" t="inlineStr">
        <is>
          <t>Personenzahl</t>
        </is>
      </c>
      <c r="D11" s="8">
        <f>IFERROR(B11/$B$14,0)</f>
        <v/>
      </c>
      <c r="E11" s="7" t="inlineStr">
        <is>
          <t>Heizkostenabrechnung Firma</t>
        </is>
      </c>
    </row>
    <row r="12">
      <c r="A12" s="4" t="inlineStr">
        <is>
          <t>Allgemeinstrom</t>
        </is>
      </c>
      <c r="B12" s="5" t="n">
        <v>410</v>
      </c>
      <c r="C12" s="4" t="inlineStr">
        <is>
          <t>Wohnfläche</t>
        </is>
      </c>
      <c r="D12" s="6">
        <f>IFERROR(B12/$B$14,0)</f>
        <v/>
      </c>
      <c r="E12" s="4" t="inlineStr">
        <is>
          <t>Treppenhausbeleuchtung</t>
        </is>
      </c>
    </row>
    <row r="13">
      <c r="A13" s="7" t="inlineStr">
        <is>
          <t>Schornsteinfeger</t>
        </is>
      </c>
      <c r="B13" s="5" t="n">
        <v>180</v>
      </c>
      <c r="C13" s="7" t="inlineStr">
        <is>
          <t>Wohnfläche</t>
        </is>
      </c>
      <c r="D13" s="8">
        <f>IFERROR(B13/$B$14,0)</f>
        <v/>
      </c>
      <c r="E13" s="7" t="inlineStr">
        <is>
          <t>Kehrgebühr</t>
        </is>
      </c>
    </row>
    <row r="14">
      <c r="A14" s="9" t="inlineStr">
        <is>
          <t>Gesamtsumme</t>
        </is>
      </c>
      <c r="B14" s="10">
        <f>SUM(B4:B13)</f>
        <v/>
      </c>
      <c r="C14" s="9" t="n"/>
      <c r="D14" s="11">
        <f>SUM(D4:D13)</f>
        <v/>
      </c>
      <c r="E14" s="9" t="n"/>
    </row>
    <row r="16">
      <c r="A16" s="12" t="inlineStr">
        <is>
          <t>Summe Verteilerschlüssel 'Wohnfläche'</t>
        </is>
      </c>
      <c r="B16" s="13">
        <f>SUMIF(C4:C13,"Wohnfläche",B4:B13)</f>
        <v/>
      </c>
    </row>
    <row r="17">
      <c r="A17" s="12" t="inlineStr">
        <is>
          <t>Summe Verteilerschlüssel 'Personenzahl'</t>
        </is>
      </c>
      <c r="B17" s="13">
        <f>SUMIF(C4:C13,"Personenzahl",B4:B13)</f>
        <v/>
      </c>
    </row>
  </sheetData>
  <mergeCells count="1">
    <mergeCell ref="A1:E1"/>
  </mergeCells>
  <dataValidations count="1">
    <dataValidation sqref="C4:C13" showErrorMessage="1" showInputMessage="1" allowBlank="0" type="list">
      <formula1>"Wohnfläche,Personenzahl"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13" customWidth="1" min="3" max="3"/>
    <col width="10" customWidth="1" min="4" max="4"/>
    <col width="16" customWidth="1" min="5" max="5"/>
    <col width="12" customWidth="1" min="6" max="6"/>
    <col width="12" customWidth="1" min="7" max="7"/>
    <col width="18" customWidth="1" min="8" max="8"/>
    <col width="18" customWidth="1" min="9" max="9"/>
    <col width="14" customWidth="1" min="10" max="10"/>
    <col width="12" customWidth="1" min="11" max="11"/>
    <col width="14" customWidth="1" min="12" max="12"/>
  </cols>
  <sheetData>
    <row r="1">
      <c r="A1" s="1" t="inlineStr">
        <is>
          <t>Verteilung der Nebenkosten auf die Wohneinheiten</t>
        </is>
      </c>
    </row>
    <row r="2">
      <c r="A2" s="2" t="inlineStr">
        <is>
          <t>Umlage nach Wohnfläche bzw. Personenzahl je Kostenart</t>
        </is>
      </c>
    </row>
    <row r="3">
      <c r="A3" s="3" t="inlineStr">
        <is>
          <t>Whg-Nr.</t>
        </is>
      </c>
      <c r="B3" s="3" t="inlineStr">
        <is>
          <t>Mieter</t>
        </is>
      </c>
      <c r="C3" s="3" t="inlineStr">
        <is>
          <t>Wohnfläche m²</t>
        </is>
      </c>
      <c r="D3" s="3" t="inlineStr">
        <is>
          <t>Personen</t>
        </is>
      </c>
      <c r="E3" s="3" t="inlineStr">
        <is>
          <t>Vorauszahlung €/Jahr</t>
        </is>
      </c>
      <c r="F3" s="3" t="inlineStr">
        <is>
          <t>Anteil Fläche</t>
        </is>
      </c>
      <c r="G3" s="3" t="inlineStr">
        <is>
          <t>Anteil Personen</t>
        </is>
      </c>
      <c r="H3" s="3" t="inlineStr">
        <is>
          <t>Kosten Fläche-Schlüssel</t>
        </is>
      </c>
      <c r="I3" s="3" t="inlineStr">
        <is>
          <t>Kosten Personen-Schlüssel</t>
        </is>
      </c>
      <c r="J3" s="3" t="inlineStr">
        <is>
          <t>Gesamtkosten</t>
        </is>
      </c>
      <c r="K3" s="3" t="inlineStr">
        <is>
          <t>Differenz</t>
        </is>
      </c>
      <c r="L3" s="3" t="inlineStr">
        <is>
          <t>Status</t>
        </is>
      </c>
    </row>
    <row r="4">
      <c r="A4" s="14" t="n">
        <v>1</v>
      </c>
      <c r="B4" s="15" t="inlineStr">
        <is>
          <t>Thomas Weber</t>
        </is>
      </c>
      <c r="C4" s="14" t="n">
        <v>62</v>
      </c>
      <c r="D4" s="14" t="n">
        <v>2</v>
      </c>
      <c r="E4" s="16" t="n">
        <v>1400</v>
      </c>
      <c r="F4" s="17">
        <f>IFERROR(C4/SUM($C$4:$C$12),0)</f>
        <v/>
      </c>
      <c r="G4" s="17">
        <f>IFERROR(D4/SUM($D$4:$D$12),0)</f>
        <v/>
      </c>
      <c r="H4" s="18">
        <f>F4*Kostenarten!$B$16</f>
        <v/>
      </c>
      <c r="I4" s="18">
        <f>G4*Kostenarten!$B$17</f>
        <v/>
      </c>
      <c r="J4" s="18">
        <f>H4+I4</f>
        <v/>
      </c>
      <c r="K4" s="18">
        <f>E4-J4</f>
        <v/>
      </c>
      <c r="L4" s="14">
        <f>IF(K4&gt;=0,"Guthaben","Nachzahlung")</f>
        <v/>
      </c>
    </row>
    <row r="5">
      <c r="A5" s="19" t="n">
        <v>2</v>
      </c>
      <c r="B5" s="20" t="inlineStr">
        <is>
          <t>Anna Schmidt</t>
        </is>
      </c>
      <c r="C5" s="19" t="n">
        <v>78</v>
      </c>
      <c r="D5" s="19" t="n">
        <v>3</v>
      </c>
      <c r="E5" s="16" t="n">
        <v>1750</v>
      </c>
      <c r="F5" s="21">
        <f>IFERROR(C5/SUM($C$4:$C$12),0)</f>
        <v/>
      </c>
      <c r="G5" s="21">
        <f>IFERROR(D5/SUM($D$4:$D$12),0)</f>
        <v/>
      </c>
      <c r="H5" s="22">
        <f>F5*Kostenarten!$B$16</f>
        <v/>
      </c>
      <c r="I5" s="22">
        <f>G5*Kostenarten!$B$17</f>
        <v/>
      </c>
      <c r="J5" s="22">
        <f>H5+I5</f>
        <v/>
      </c>
      <c r="K5" s="22">
        <f>E5-J5</f>
        <v/>
      </c>
      <c r="L5" s="19">
        <f>IF(K5&gt;=0,"Guthaben","Nachzahlung")</f>
        <v/>
      </c>
    </row>
    <row r="6">
      <c r="A6" s="14" t="n">
        <v>3</v>
      </c>
      <c r="B6" s="15" t="inlineStr">
        <is>
          <t>Michael Bauer</t>
        </is>
      </c>
      <c r="C6" s="14" t="n">
        <v>55</v>
      </c>
      <c r="D6" s="14" t="n">
        <v>1</v>
      </c>
      <c r="E6" s="16" t="n">
        <v>1250</v>
      </c>
      <c r="F6" s="17">
        <f>IFERROR(C6/SUM($C$4:$C$12),0)</f>
        <v/>
      </c>
      <c r="G6" s="17">
        <f>IFERROR(D6/SUM($D$4:$D$12),0)</f>
        <v/>
      </c>
      <c r="H6" s="18">
        <f>F6*Kostenarten!$B$16</f>
        <v/>
      </c>
      <c r="I6" s="18">
        <f>G6*Kostenarten!$B$17</f>
        <v/>
      </c>
      <c r="J6" s="18">
        <f>H6+I6</f>
        <v/>
      </c>
      <c r="K6" s="18">
        <f>E6-J6</f>
        <v/>
      </c>
      <c r="L6" s="14">
        <f>IF(K6&gt;=0,"Guthaben","Nachzahlung")</f>
        <v/>
      </c>
    </row>
    <row r="7">
      <c r="A7" s="19" t="n">
        <v>4</v>
      </c>
      <c r="B7" s="20" t="inlineStr">
        <is>
          <t>Julia Hoffmann</t>
        </is>
      </c>
      <c r="C7" s="19" t="n">
        <v>90</v>
      </c>
      <c r="D7" s="19" t="n">
        <v>4</v>
      </c>
      <c r="E7" s="16" t="n">
        <v>2000</v>
      </c>
      <c r="F7" s="21">
        <f>IFERROR(C7/SUM($C$4:$C$12),0)</f>
        <v/>
      </c>
      <c r="G7" s="21">
        <f>IFERROR(D7/SUM($D$4:$D$12),0)</f>
        <v/>
      </c>
      <c r="H7" s="22">
        <f>F7*Kostenarten!$B$16</f>
        <v/>
      </c>
      <c r="I7" s="22">
        <f>G7*Kostenarten!$B$17</f>
        <v/>
      </c>
      <c r="J7" s="22">
        <f>H7+I7</f>
        <v/>
      </c>
      <c r="K7" s="22">
        <f>E7-J7</f>
        <v/>
      </c>
      <c r="L7" s="19">
        <f>IF(K7&gt;=0,"Guthaben","Nachzahlung")</f>
        <v/>
      </c>
    </row>
    <row r="8">
      <c r="A8" s="14" t="n">
        <v>5</v>
      </c>
      <c r="B8" s="15" t="inlineStr">
        <is>
          <t>Lukas Wagner</t>
        </is>
      </c>
      <c r="C8" s="14" t="n">
        <v>48</v>
      </c>
      <c r="D8" s="14" t="n">
        <v>1</v>
      </c>
      <c r="E8" s="16" t="n">
        <v>1100</v>
      </c>
      <c r="F8" s="17">
        <f>IFERROR(C8/SUM($C$4:$C$12),0)</f>
        <v/>
      </c>
      <c r="G8" s="17">
        <f>IFERROR(D8/SUM($D$4:$D$12),0)</f>
        <v/>
      </c>
      <c r="H8" s="18">
        <f>F8*Kostenarten!$B$16</f>
        <v/>
      </c>
      <c r="I8" s="18">
        <f>G8*Kostenarten!$B$17</f>
        <v/>
      </c>
      <c r="J8" s="18">
        <f>H8+I8</f>
        <v/>
      </c>
      <c r="K8" s="18">
        <f>E8-J8</f>
        <v/>
      </c>
      <c r="L8" s="14">
        <f>IF(K8&gt;=0,"Guthaben","Nachzahlung")</f>
        <v/>
      </c>
    </row>
    <row r="9">
      <c r="A9" s="19" t="n">
        <v>6</v>
      </c>
      <c r="B9" s="20" t="inlineStr">
        <is>
          <t>Sabine Fischer</t>
        </is>
      </c>
      <c r="C9" s="19" t="n">
        <v>105</v>
      </c>
      <c r="D9" s="19" t="n">
        <v>4</v>
      </c>
      <c r="E9" s="16" t="n">
        <v>2300</v>
      </c>
      <c r="F9" s="21">
        <f>IFERROR(C9/SUM($C$4:$C$12),0)</f>
        <v/>
      </c>
      <c r="G9" s="21">
        <f>IFERROR(D9/SUM($D$4:$D$12),0)</f>
        <v/>
      </c>
      <c r="H9" s="22">
        <f>F9*Kostenarten!$B$16</f>
        <v/>
      </c>
      <c r="I9" s="22">
        <f>G9*Kostenarten!$B$17</f>
        <v/>
      </c>
      <c r="J9" s="22">
        <f>H9+I9</f>
        <v/>
      </c>
      <c r="K9" s="22">
        <f>E9-J9</f>
        <v/>
      </c>
      <c r="L9" s="19">
        <f>IF(K9&gt;=0,"Guthaben","Nachzahlung")</f>
        <v/>
      </c>
    </row>
    <row r="10">
      <c r="A10" s="14" t="n">
        <v>7</v>
      </c>
      <c r="B10" s="15" t="inlineStr">
        <is>
          <t>Stefan Becker</t>
        </is>
      </c>
      <c r="C10" s="14" t="n">
        <v>67</v>
      </c>
      <c r="D10" s="14" t="n">
        <v>2</v>
      </c>
      <c r="E10" s="16" t="n">
        <v>1500</v>
      </c>
      <c r="F10" s="17">
        <f>IFERROR(C10/SUM($C$4:$C$12),0)</f>
        <v/>
      </c>
      <c r="G10" s="17">
        <f>IFERROR(D10/SUM($D$4:$D$12),0)</f>
        <v/>
      </c>
      <c r="H10" s="18">
        <f>F10*Kostenarten!$B$16</f>
        <v/>
      </c>
      <c r="I10" s="18">
        <f>G10*Kostenarten!$B$17</f>
        <v/>
      </c>
      <c r="J10" s="18">
        <f>H10+I10</f>
        <v/>
      </c>
      <c r="K10" s="18">
        <f>E10-J10</f>
        <v/>
      </c>
      <c r="L10" s="14">
        <f>IF(K10&gt;=0,"Guthaben","Nachzahlung")</f>
        <v/>
      </c>
    </row>
    <row r="11">
      <c r="A11" s="19" t="n">
        <v>8</v>
      </c>
      <c r="B11" s="20" t="inlineStr">
        <is>
          <t>Laura Klein</t>
        </is>
      </c>
      <c r="C11" s="19" t="n">
        <v>72</v>
      </c>
      <c r="D11" s="19" t="n">
        <v>2</v>
      </c>
      <c r="E11" s="16" t="n">
        <v>1600</v>
      </c>
      <c r="F11" s="21">
        <f>IFERROR(C11/SUM($C$4:$C$12),0)</f>
        <v/>
      </c>
      <c r="G11" s="21">
        <f>IFERROR(D11/SUM($D$4:$D$12),0)</f>
        <v/>
      </c>
      <c r="H11" s="22">
        <f>F11*Kostenarten!$B$16</f>
        <v/>
      </c>
      <c r="I11" s="22">
        <f>G11*Kostenarten!$B$17</f>
        <v/>
      </c>
      <c r="J11" s="22">
        <f>H11+I11</f>
        <v/>
      </c>
      <c r="K11" s="22">
        <f>E11-J11</f>
        <v/>
      </c>
      <c r="L11" s="19">
        <f>IF(K11&gt;=0,"Guthaben","Nachzahlung")</f>
        <v/>
      </c>
    </row>
    <row r="12">
      <c r="A12" s="14" t="n">
        <v>9</v>
      </c>
      <c r="B12" s="15" t="inlineStr">
        <is>
          <t>Markus Schulz</t>
        </is>
      </c>
      <c r="C12" s="14" t="n">
        <v>85</v>
      </c>
      <c r="D12" s="14" t="n">
        <v>3</v>
      </c>
      <c r="E12" s="16" t="n">
        <v>1900</v>
      </c>
      <c r="F12" s="17">
        <f>IFERROR(C12/SUM($C$4:$C$12),0)</f>
        <v/>
      </c>
      <c r="G12" s="17">
        <f>IFERROR(D12/SUM($D$4:$D$12),0)</f>
        <v/>
      </c>
      <c r="H12" s="18">
        <f>F12*Kostenarten!$B$16</f>
        <v/>
      </c>
      <c r="I12" s="18">
        <f>G12*Kostenarten!$B$17</f>
        <v/>
      </c>
      <c r="J12" s="18">
        <f>H12+I12</f>
        <v/>
      </c>
      <c r="K12" s="18">
        <f>E12-J12</f>
        <v/>
      </c>
      <c r="L12" s="14">
        <f>IF(K12&gt;=0,"Guthaben","Nachzahlung")</f>
        <v/>
      </c>
    </row>
    <row r="13">
      <c r="A13" s="9" t="inlineStr">
        <is>
          <t>Summe</t>
        </is>
      </c>
      <c r="B13" s="9" t="n"/>
      <c r="C13" s="9">
        <f>SUM(C4:C12)</f>
        <v/>
      </c>
      <c r="D13" s="9">
        <f>SUM(D4:D12)</f>
        <v/>
      </c>
      <c r="E13" s="10">
        <f>SUM(E4:E12)</f>
        <v/>
      </c>
      <c r="F13" s="9" t="n"/>
      <c r="G13" s="9" t="n"/>
      <c r="H13" s="10">
        <f>SUM(H4:H12)</f>
        <v/>
      </c>
      <c r="I13" s="10">
        <f>SUM(I4:I12)</f>
        <v/>
      </c>
      <c r="J13" s="10">
        <f>SUM(J4:J12)</f>
        <v/>
      </c>
      <c r="K13" s="10">
        <f>SUM(K4:K12)</f>
        <v/>
      </c>
      <c r="L13" s="9" t="n"/>
    </row>
  </sheetData>
  <mergeCells count="1">
    <mergeCell ref="A1:L1"/>
  </mergeCells>
  <conditionalFormatting sqref="K4:K12">
    <cfRule type="expression" priority="1" dxfId="0">
      <formula>K4&lt;0</formula>
    </cfRule>
    <cfRule type="expression" priority="2" dxfId="1">
      <formula>K4&gt;=0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1" t="inlineStr">
        <is>
          <t>Dashboard – Nebenkostenabrechnung 2026</t>
        </is>
      </c>
    </row>
    <row r="3">
      <c r="A3" s="3" t="inlineStr">
        <is>
          <t>Kennzahl</t>
        </is>
      </c>
      <c r="B3" s="3" t="inlineStr">
        <is>
          <t>Wert</t>
        </is>
      </c>
    </row>
    <row r="4">
      <c r="A4" s="23" t="inlineStr">
        <is>
          <t>Gesamtkosten Objekt</t>
        </is>
      </c>
      <c r="B4" s="24">
        <f>Wohneinheiten!J13</f>
        <v/>
      </c>
    </row>
    <row r="5">
      <c r="A5" s="25" t="inlineStr">
        <is>
          <t>Gesamtfläche (m²)</t>
        </is>
      </c>
      <c r="B5" s="26">
        <f>Wohneinheiten!C13</f>
        <v/>
      </c>
    </row>
    <row r="6">
      <c r="A6" s="23" t="inlineStr">
        <is>
          <t>Gesamtpersonenzahl</t>
        </is>
      </c>
      <c r="B6" s="27">
        <f>Wohneinheiten!D13</f>
        <v/>
      </c>
    </row>
    <row r="7">
      <c r="A7" s="25" t="inlineStr">
        <is>
          <t>Anzahl Wohneinheiten</t>
        </is>
      </c>
      <c r="B7" s="26">
        <f>COUNTA(Wohneinheiten!A4:A12)</f>
        <v/>
      </c>
    </row>
    <row r="8">
      <c r="A8" s="23" t="inlineStr">
        <is>
          <t>Durchschnitt Kosten je Whg.</t>
        </is>
      </c>
      <c r="B8" s="24">
        <f>IFERROR(AVERAGE(Wohneinheiten!J4:J12),0)</f>
        <v/>
      </c>
    </row>
    <row r="9">
      <c r="A9" s="25" t="inlineStr">
        <is>
          <t>Anzahl Nachzahlungen</t>
        </is>
      </c>
      <c r="B9" s="26">
        <f>COUNTIF(Wohneinheiten!L4:L12,"Nachzahlung")</f>
        <v/>
      </c>
    </row>
    <row r="10">
      <c r="A10" s="23" t="inlineStr">
        <is>
          <t>Anzahl Guthaben</t>
        </is>
      </c>
      <c r="B10" s="27">
        <f>COUNTIF(Wohneinheiten!L4:L12,"Guthaben")</f>
        <v/>
      </c>
    </row>
    <row r="13">
      <c r="A13" s="28" t="inlineStr">
        <is>
          <t>Abfrage einzelne Wohneinheit</t>
        </is>
      </c>
    </row>
    <row r="14">
      <c r="A14" s="29" t="inlineStr">
        <is>
          <t>Whg-Nr. eingeben:</t>
        </is>
      </c>
      <c r="B14" s="30" t="n">
        <v>1</v>
      </c>
    </row>
    <row r="15">
      <c r="A15" s="29" t="inlineStr">
        <is>
          <t>Mieter</t>
        </is>
      </c>
      <c r="B15" s="31">
        <f>IFERROR(VLOOKUP($B$14,Wohneinheiten!$A$4:$L$12,2,FALSE),"")</f>
        <v/>
      </c>
    </row>
    <row r="16">
      <c r="A16" s="29" t="inlineStr">
        <is>
          <t>Wohnfläche m²</t>
        </is>
      </c>
      <c r="B16" s="31">
        <f>IFERROR(VLOOKUP($B$14,Wohneinheiten!$A$4:$L$12,3,FALSE),"")</f>
        <v/>
      </c>
    </row>
    <row r="17">
      <c r="A17" s="29" t="inlineStr">
        <is>
          <t>Personen</t>
        </is>
      </c>
      <c r="B17" s="31">
        <f>IFERROR(VLOOKUP($B$14,Wohneinheiten!$A$4:$L$12,4,FALSE),"")</f>
        <v/>
      </c>
    </row>
    <row r="18">
      <c r="A18" s="29" t="inlineStr">
        <is>
          <t>Gesamtkosten €</t>
        </is>
      </c>
      <c r="B18" s="32">
        <f>IFERROR(VLOOKUP($B$14,Wohneinheiten!$A$4:$L$12,10,FALSE),"")</f>
        <v/>
      </c>
    </row>
    <row r="19">
      <c r="A19" s="29" t="inlineStr">
        <is>
          <t>Differenz €</t>
        </is>
      </c>
      <c r="B19" s="32">
        <f>IFERROR(VLOOKUP($B$14,Wohneinheiten!$A$4:$L$12,11,FALSE),"")</f>
        <v/>
      </c>
    </row>
    <row r="20">
      <c r="A20" s="29" t="inlineStr">
        <is>
          <t>Status</t>
        </is>
      </c>
      <c r="B20" s="31">
        <f>IFERROR(VLOOKUP($B$14,Wohneinheiten!$A$4:$L$12,12,FALSE),"")</f>
        <v/>
      </c>
    </row>
  </sheetData>
  <mergeCells count="2">
    <mergeCell ref="A1:H1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1" t="inlineStr">
        <is>
          <t>Hinweise zur Nebenkostenabrechnung</t>
        </is>
      </c>
    </row>
    <row r="3">
      <c r="A3" s="9" t="inlineStr">
        <is>
          <t>Zweck der Arbeitsmappe</t>
        </is>
      </c>
      <c r="B3" s="31" t="n"/>
    </row>
    <row r="4" ht="60" customHeight="1">
      <c r="A4" s="33" t="inlineStr">
        <is>
          <t>Diese Vorlage dient der jährlichen Nebenkostenabrechnung für ein Mietobjekt nach dem Vorbild von Haus &amp; Grund. Sie erfasst die umlagefähigen Betriebskosten, verteilt diese verursachergerecht auf die Wohneinheiten und zeigt Nachzahlungen bzw. Guthaben je Mietpartei.</t>
        </is>
      </c>
    </row>
    <row r="6">
      <c r="A6" s="9" t="inlineStr">
        <is>
          <t>Sheet 'Kostenarten'</t>
        </is>
      </c>
      <c r="B6" s="31" t="n"/>
    </row>
    <row r="7" ht="60" customHeight="1">
      <c r="A7" s="33" t="inlineStr">
        <is>
          <t>Enthält alle Betriebskostenarten mit Gesamtbetrag und Verteilerschlüssel (Wohnfläche oder Personenzahl). Der Verteilerschlüssel wird per Dropdown ausgewählt. Gelbe Zellen (Gesamtbetrag) sind editierbar.</t>
        </is>
      </c>
    </row>
    <row r="9">
      <c r="A9" s="9" t="inlineStr">
        <is>
          <t>Sheet 'Wohneinheiten'</t>
        </is>
      </c>
      <c r="B9" s="31" t="n"/>
    </row>
    <row r="10" ht="60" customHeight="1">
      <c r="A10" s="33" t="inlineStr">
        <is>
          <t>Listet alle Wohnungen mit Wohnfläche, Personenzahl und geleisteter Vorauszahlung auf. Die Spalten 'Kosten Fläche-Schlüssel' und 'Kosten Personen-Schlüssel' berechnen automatisch den jeweiligen Kostenanteil auf Basis der Summen aus dem Sheet 'Kostenarten'. Die Spalte 'Differenz' zeigt Nachzahlung (negativ, rot) oder Guthaben (positiv, grün).</t>
        </is>
      </c>
    </row>
    <row r="12">
      <c r="A12" s="9" t="inlineStr">
        <is>
          <t>Sheet 'Dashboard'</t>
        </is>
      </c>
      <c r="B12" s="31" t="n"/>
    </row>
    <row r="13" ht="60" customHeight="1">
      <c r="A13" s="33" t="inlineStr">
        <is>
          <t>Zeigt zentrale Kennzahlen sowie zwei Diagramme: Gesamtkosten je Wohneinheit und Kostenverteilung nach Kostenart. Über das Eingabefeld 'Whg-Nr. eingeben' können per VLOOKUP Detaildaten einer einzelnen Wohneinheit abgerufen werden.</t>
        </is>
      </c>
    </row>
    <row r="15">
      <c r="A15" s="9" t="inlineStr">
        <is>
          <t>Aktualisierung der Daten</t>
        </is>
      </c>
      <c r="B15" s="31" t="n"/>
    </row>
    <row r="16" ht="60" customHeight="1">
      <c r="A16" s="33" t="inlineStr">
        <is>
          <t>Bei Änderung von Gesamtbeträgen, Wohnflächen oder Personenzahlen aktualisieren sich alle Formeln, Diagramme und Kennzahlen automatisch. Bitte nur die gelb hinterlegten Zellen manuell bearbeiten.</t>
        </is>
      </c>
    </row>
    <row r="18">
      <c r="A18" s="9" t="inlineStr">
        <is>
          <t>Rechtlicher Hinweis</t>
        </is>
      </c>
      <c r="B18" s="31" t="n"/>
    </row>
    <row r="19" ht="60" customHeight="1">
      <c r="A19" s="33" t="inlineStr">
        <is>
          <t>Diese Vorlage ersetzt keine steuerliche oder rechtliche Beratung. Bitte prüfen Sie die Umlagefähigkeit einzelner Kostenarten anhand der Betriebskostenverordnung (BetrKV) und des Mietvertrages.</t>
        </is>
      </c>
    </row>
  </sheetData>
  <mergeCells count="13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2026-07-15T05:40:51Z</dcterms:created>
  <dcterms:modified xmlns:dcterms="http://purl.org/dc/terms/" xmlns:xsi="http://www.w3.org/2001/XMLSchema-instance" xsi:type="dcterms:W3CDTF">2026-07-15T05:40:51Z</dcterms:modified>
</cp:coreProperties>
</file>