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sonalkosten" sheetId="1" state="visible" r:id="rId1"/>
    <sheet xmlns:r="http://schemas.openxmlformats.org/officeDocument/2006/relationships" name="Annahmen" sheetId="2" state="visible" r:id="rId2"/>
    <sheet xmlns:r="http://schemas.openxmlformats.org/officeDocument/2006/relationships" name="Dash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&quot; €&quot;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C8102E"/>
      <sz val="13"/>
    </font>
    <font>
      <name val="Calibri"/>
      <b val="1"/>
      <color rgb="002E3A47"/>
      <sz val="11"/>
    </font>
    <font>
      <name val="Calibri"/>
      <b val="1"/>
      <color rgb="001E293B"/>
      <sz val="14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D4A017"/>
      </patternFill>
    </fill>
    <fill>
      <patternFill patternType="solid">
        <fgColor rgb="00E2E8F0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6" fontId="3" fillId="4" borderId="1" applyAlignment="1" pivotButton="0" quotePrefix="0" xfId="0">
      <alignment horizontal="center" vertical="center" wrapText="1"/>
    </xf>
    <xf numFmtId="1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1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6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right" vertical="center"/>
    </xf>
    <xf numFmtId="164" fontId="5" fillId="6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left" vertical="center"/>
    </xf>
    <xf numFmtId="0" fontId="5" fillId="7" borderId="1" applyAlignment="1" pivotButton="0" quotePrefix="0" xfId="0">
      <alignment horizontal="right" vertical="center"/>
    </xf>
    <xf numFmtId="164" fontId="5" fillId="7" borderId="1" applyAlignment="1" pivotButton="0" quotePrefix="0" xfId="0">
      <alignment horizontal="right" vertical="center"/>
    </xf>
    <xf numFmtId="0" fontId="1" fillId="0" borderId="0" pivotButton="0" quotePrefix="0" xfId="0"/>
    <xf numFmtId="10" fontId="3" fillId="3" borderId="1" applyAlignment="1" pivotButton="0" quotePrefix="0" xfId="0">
      <alignment horizontal="right" vertical="center"/>
    </xf>
    <xf numFmtId="1" fontId="3" fillId="3" borderId="1" applyAlignment="1" pivotButton="0" quotePrefix="0" xfId="0">
      <alignment horizontal="right" vertical="center"/>
    </xf>
    <xf numFmtId="0" fontId="4" fillId="0" borderId="0" pivotButton="0" quotePrefix="0" xfId="0"/>
    <xf numFmtId="0" fontId="3" fillId="0" borderId="0" applyAlignment="1" pivotButton="0" quotePrefix="0" xfId="0">
      <alignment vertical="top" wrapText="1"/>
    </xf>
    <xf numFmtId="0" fontId="5" fillId="8" borderId="1" applyAlignment="1" pivotButton="0" quotePrefix="0" xfId="0">
      <alignment horizontal="left" vertical="center"/>
    </xf>
    <xf numFmtId="0" fontId="0" fillId="8" borderId="1" pivotButton="0" quotePrefix="0" xfId="0"/>
    <xf numFmtId="164" fontId="6" fillId="8" borderId="1" applyAlignment="1" pivotButton="0" quotePrefix="0" xfId="0">
      <alignment horizontal="right" vertical="center"/>
    </xf>
    <xf numFmtId="1" fontId="6" fillId="8" borderId="1" applyAlignment="1" pivotButton="0" quotePrefix="0" xfId="0">
      <alignment horizontal="right" vertical="center"/>
    </xf>
    <xf numFmtId="10" fontId="6" fillId="8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Jahresgesamtkosten je Mitarbeiter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'Personalkosten'!P2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'Personalkosten'!$B$3:$B$12</f>
            </numRef>
          </cat>
          <val>
            <numRef>
              <f>'Personalkosten'!$P$3:$P$12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Mitarbeiter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in €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Kostenstruktur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'Dashboard'!$A$13:$A$18</f>
            </numRef>
          </cat>
          <val>
            <numRef>
              <f>'Dashboard'!$B$13:$B$18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Jahreskosten nach Abteilung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'Dashboard'!E12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'Dashboard'!$D$13:$D$17</f>
            </numRef>
          </cat>
          <val>
            <numRef>
              <f>'Dashboard'!$E$13:$E$17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in €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20</row>
      <rowOff>0</rowOff>
    </from>
    <ext cx="39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20</row>
      <rowOff>0</rowOff>
    </from>
    <ext cx="46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3" customWidth="1" min="3" max="3"/>
    <col width="13" customWidth="1" min="4" max="4"/>
    <col width="14" customWidth="1" min="5" max="5"/>
    <col width="16" customWidth="1" min="6" max="6"/>
    <col width="18" customWidth="1" min="7" max="7"/>
    <col width="18" customWidth="1" min="8" max="8"/>
    <col width="13" customWidth="1" min="9" max="9"/>
    <col width="15" customWidth="1" min="10" max="10"/>
    <col width="12" customWidth="1" min="11" max="11"/>
    <col width="14" customWidth="1" min="12" max="12"/>
    <col width="22" customWidth="1" min="13" max="13"/>
    <col width="22" customWidth="1" min="14" max="14"/>
    <col width="20" customWidth="1" min="15" max="15"/>
    <col width="17" customWidth="1" min="16" max="16"/>
    <col width="15" customWidth="1" min="17" max="17"/>
    <col width="13" customWidth="1" min="18" max="18"/>
  </cols>
  <sheetData>
    <row r="1">
      <c r="A1" s="1" t="inlineStr">
        <is>
          <t>Personalkosten – Planung Planjahr 2026</t>
        </is>
      </c>
    </row>
    <row r="2">
      <c r="A2" s="2" t="inlineStr">
        <is>
          <t>Personal-Nr.</t>
        </is>
      </c>
      <c r="B2" s="2" t="inlineStr">
        <is>
          <t>Name</t>
        </is>
      </c>
      <c r="C2" s="2" t="inlineStr">
        <is>
          <t>Stadt</t>
        </is>
      </c>
      <c r="D2" s="2" t="inlineStr">
        <is>
          <t>Abteilung</t>
        </is>
      </c>
      <c r="E2" s="2" t="inlineStr">
        <is>
          <t>Eintrittsdatum</t>
        </is>
      </c>
      <c r="F2" s="2" t="inlineStr">
        <is>
          <t>Beschäftigungsgrad</t>
        </is>
      </c>
      <c r="G2" s="2" t="inlineStr">
        <is>
          <t>Bruttomonatsgehalt</t>
        </is>
      </c>
      <c r="H2" s="2" t="inlineStr">
        <is>
          <t>Monatsgehalt anteilig</t>
        </is>
      </c>
      <c r="I2" s="2" t="inlineStr">
        <is>
          <t>Monate im Planjahr</t>
        </is>
      </c>
      <c r="J2" s="2" t="inlineStr">
        <is>
          <t>Jahresbrutto</t>
        </is>
      </c>
      <c r="K2" s="2" t="inlineStr">
        <is>
          <t>Bonus/Jahr</t>
        </is>
      </c>
      <c r="L2" s="2" t="inlineStr">
        <is>
          <t>Sachbezüge/Jahr</t>
        </is>
      </c>
      <c r="M2" s="2" t="inlineStr">
        <is>
          <t>Arbeitgeberanteil Sozialversicherung</t>
        </is>
      </c>
      <c r="N2" s="2" t="inlineStr">
        <is>
          <t>Umlagen und Berufsgenossenschaft</t>
        </is>
      </c>
      <c r="O2" s="2" t="inlineStr">
        <is>
          <t>Sonstige Arbeitgeberkosten</t>
        </is>
      </c>
      <c r="P2" s="2" t="inlineStr">
        <is>
          <t>Gesamtkosten/Jahr</t>
        </is>
      </c>
      <c r="Q2" s="2" t="inlineStr">
        <is>
          <t>Kosten/Monat</t>
        </is>
      </c>
      <c r="R2" s="2" t="inlineStr">
        <is>
          <t>Kostenstatus</t>
        </is>
      </c>
    </row>
    <row r="3">
      <c r="A3" s="3" t="inlineStr">
        <is>
          <t>P-001</t>
        </is>
      </c>
      <c r="B3" s="4" t="inlineStr">
        <is>
          <t>Anna Schneider</t>
        </is>
      </c>
      <c r="C3" s="4" t="inlineStr">
        <is>
          <t>Berlin</t>
        </is>
      </c>
      <c r="D3" s="4" t="inlineStr">
        <is>
          <t>Vertrieb</t>
        </is>
      </c>
      <c r="E3" s="5" t="n">
        <v>46037</v>
      </c>
      <c r="F3" s="6" t="n">
        <v>1</v>
      </c>
      <c r="G3" s="7" t="n">
        <v>5200</v>
      </c>
      <c r="H3" s="8">
        <f>G3*F3</f>
        <v/>
      </c>
      <c r="I3" s="9" t="n">
        <v>12</v>
      </c>
      <c r="J3" s="8">
        <f>H3*I3</f>
        <v/>
      </c>
      <c r="K3" s="7" t="n">
        <v>6000</v>
      </c>
      <c r="L3" s="7" t="n">
        <v>480</v>
      </c>
      <c r="M3" s="8">
        <f>J3*VLOOKUP("Arbeitgeberanteil Sozialversicherung",Annahmen!A:B,2,FALSE)</f>
        <v/>
      </c>
      <c r="N3" s="8">
        <f>J3*VLOOKUP("Umlagen und Berufsgenossenschaft",Annahmen!A:B,2,FALSE)</f>
        <v/>
      </c>
      <c r="O3" s="7" t="n">
        <v>800</v>
      </c>
      <c r="P3" s="8">
        <f>SUM(J3,K3,L3,M3,N3,O3)</f>
        <v/>
      </c>
      <c r="Q3" s="8">
        <f>IFERROR(P3/12,0)</f>
        <v/>
      </c>
      <c r="R3" s="3">
        <f>IF(P3&lt;=VLOOKUP("Budgetgrenze je Mitarbeiter",Annahmen!A:B,2,FALSE),"Im Budget","Prüfen")</f>
        <v/>
      </c>
    </row>
    <row r="4">
      <c r="A4" s="10" t="inlineStr">
        <is>
          <t>P-002</t>
        </is>
      </c>
      <c r="B4" s="11" t="inlineStr">
        <is>
          <t>Lukas Weber</t>
        </is>
      </c>
      <c r="C4" s="11" t="inlineStr">
        <is>
          <t>München</t>
        </is>
      </c>
      <c r="D4" s="11" t="inlineStr">
        <is>
          <t>IT</t>
        </is>
      </c>
      <c r="E4" s="12" t="n">
        <v>46054</v>
      </c>
      <c r="F4" s="6" t="n">
        <v>1</v>
      </c>
      <c r="G4" s="7" t="n">
        <v>6800</v>
      </c>
      <c r="H4" s="13">
        <f>G4*F4</f>
        <v/>
      </c>
      <c r="I4" s="9" t="n">
        <v>11</v>
      </c>
      <c r="J4" s="13">
        <f>H4*I4</f>
        <v/>
      </c>
      <c r="K4" s="7" t="n">
        <v>8000</v>
      </c>
      <c r="L4" s="7" t="n">
        <v>600</v>
      </c>
      <c r="M4" s="13">
        <f>J4*VLOOKUP("Arbeitgeberanteil Sozialversicherung",Annahmen!A:B,2,FALSE)</f>
        <v/>
      </c>
      <c r="N4" s="13">
        <f>J4*VLOOKUP("Umlagen und Berufsgenossenschaft",Annahmen!A:B,2,FALSE)</f>
        <v/>
      </c>
      <c r="O4" s="7" t="n">
        <v>1200</v>
      </c>
      <c r="P4" s="13">
        <f>SUM(J4,K4,L4,M4,N4,O4)</f>
        <v/>
      </c>
      <c r="Q4" s="13">
        <f>IFERROR(P4/12,0)</f>
        <v/>
      </c>
      <c r="R4" s="10">
        <f>IF(P4&lt;=VLOOKUP("Budgetgrenze je Mitarbeiter",Annahmen!A:B,2,FALSE),"Im Budget","Prüfen")</f>
        <v/>
      </c>
    </row>
    <row r="5">
      <c r="A5" s="3" t="inlineStr">
        <is>
          <t>P-003</t>
        </is>
      </c>
      <c r="B5" s="4" t="inlineStr">
        <is>
          <t>Julia Fischer</t>
        </is>
      </c>
      <c r="C5" s="4" t="inlineStr">
        <is>
          <t>Hamburg</t>
        </is>
      </c>
      <c r="D5" s="4" t="inlineStr">
        <is>
          <t>Marketing</t>
        </is>
      </c>
      <c r="E5" s="5" t="n">
        <v>46082</v>
      </c>
      <c r="F5" s="6" t="n">
        <v>0.8</v>
      </c>
      <c r="G5" s="7" t="n">
        <v>4600</v>
      </c>
      <c r="H5" s="8">
        <f>G5*F5</f>
        <v/>
      </c>
      <c r="I5" s="9" t="n">
        <v>10</v>
      </c>
      <c r="J5" s="8">
        <f>H5*I5</f>
        <v/>
      </c>
      <c r="K5" s="7" t="n">
        <v>3500</v>
      </c>
      <c r="L5" s="7" t="n">
        <v>360</v>
      </c>
      <c r="M5" s="8">
        <f>J5*VLOOKUP("Arbeitgeberanteil Sozialversicherung",Annahmen!A:B,2,FALSE)</f>
        <v/>
      </c>
      <c r="N5" s="8">
        <f>J5*VLOOKUP("Umlagen und Berufsgenossenschaft",Annahmen!A:B,2,FALSE)</f>
        <v/>
      </c>
      <c r="O5" s="7" t="n">
        <v>600</v>
      </c>
      <c r="P5" s="8">
        <f>SUM(J5,K5,L5,M5,N5,O5)</f>
        <v/>
      </c>
      <c r="Q5" s="8">
        <f>IFERROR(P5/12,0)</f>
        <v/>
      </c>
      <c r="R5" s="3">
        <f>IF(P5&lt;=VLOOKUP("Budgetgrenze je Mitarbeiter",Annahmen!A:B,2,FALSE),"Im Budget","Prüfen")</f>
        <v/>
      </c>
    </row>
    <row r="6">
      <c r="A6" s="10" t="inlineStr">
        <is>
          <t>P-004</t>
        </is>
      </c>
      <c r="B6" s="11" t="inlineStr">
        <is>
          <t>Maximilian Bauer</t>
        </is>
      </c>
      <c r="C6" s="11" t="inlineStr">
        <is>
          <t>Köln</t>
        </is>
      </c>
      <c r="D6" s="11" t="inlineStr">
        <is>
          <t>IT</t>
        </is>
      </c>
      <c r="E6" s="12" t="n">
        <v>46037</v>
      </c>
      <c r="F6" s="6" t="n">
        <v>1</v>
      </c>
      <c r="G6" s="7" t="n">
        <v>7400</v>
      </c>
      <c r="H6" s="13">
        <f>G6*F6</f>
        <v/>
      </c>
      <c r="I6" s="9" t="n">
        <v>12</v>
      </c>
      <c r="J6" s="13">
        <f>H6*I6</f>
        <v/>
      </c>
      <c r="K6" s="7" t="n">
        <v>9000</v>
      </c>
      <c r="L6" s="7" t="n">
        <v>720</v>
      </c>
      <c r="M6" s="13">
        <f>J6*VLOOKUP("Arbeitgeberanteil Sozialversicherung",Annahmen!A:B,2,FALSE)</f>
        <v/>
      </c>
      <c r="N6" s="13">
        <f>J6*VLOOKUP("Umlagen und Berufsgenossenschaft",Annahmen!A:B,2,FALSE)</f>
        <v/>
      </c>
      <c r="O6" s="7" t="n">
        <v>1500</v>
      </c>
      <c r="P6" s="13">
        <f>SUM(J6,K6,L6,M6,N6,O6)</f>
        <v/>
      </c>
      <c r="Q6" s="13">
        <f>IFERROR(P6/12,0)</f>
        <v/>
      </c>
      <c r="R6" s="10">
        <f>IF(P6&lt;=VLOOKUP("Budgetgrenze je Mitarbeiter",Annahmen!A:B,2,FALSE),"Im Budget","Prüfen")</f>
        <v/>
      </c>
    </row>
    <row r="7">
      <c r="A7" s="3" t="inlineStr">
        <is>
          <t>P-005</t>
        </is>
      </c>
      <c r="B7" s="4" t="inlineStr">
        <is>
          <t>Sophie Wagner</t>
        </is>
      </c>
      <c r="C7" s="4" t="inlineStr">
        <is>
          <t>Frankfurt</t>
        </is>
      </c>
      <c r="D7" s="4" t="inlineStr">
        <is>
          <t>Verwaltung</t>
        </is>
      </c>
      <c r="E7" s="5" t="n">
        <v>46113</v>
      </c>
      <c r="F7" s="6" t="n">
        <v>1</v>
      </c>
      <c r="G7" s="7" t="n">
        <v>3900</v>
      </c>
      <c r="H7" s="8">
        <f>G7*F7</f>
        <v/>
      </c>
      <c r="I7" s="9" t="n">
        <v>9</v>
      </c>
      <c r="J7" s="8">
        <f>H7*I7</f>
        <v/>
      </c>
      <c r="K7" s="7" t="n">
        <v>2500</v>
      </c>
      <c r="L7" s="7" t="n">
        <v>240</v>
      </c>
      <c r="M7" s="8">
        <f>J7*VLOOKUP("Arbeitgeberanteil Sozialversicherung",Annahmen!A:B,2,FALSE)</f>
        <v/>
      </c>
      <c r="N7" s="8">
        <f>J7*VLOOKUP("Umlagen und Berufsgenossenschaft",Annahmen!A:B,2,FALSE)</f>
        <v/>
      </c>
      <c r="O7" s="7" t="n">
        <v>500</v>
      </c>
      <c r="P7" s="8">
        <f>SUM(J7,K7,L7,M7,N7,O7)</f>
        <v/>
      </c>
      <c r="Q7" s="8">
        <f>IFERROR(P7/12,0)</f>
        <v/>
      </c>
      <c r="R7" s="3">
        <f>IF(P7&lt;=VLOOKUP("Budgetgrenze je Mitarbeiter",Annahmen!A:B,2,FALSE),"Im Budget","Prüfen")</f>
        <v/>
      </c>
    </row>
    <row r="8">
      <c r="A8" s="10" t="inlineStr">
        <is>
          <t>P-006</t>
        </is>
      </c>
      <c r="B8" s="11" t="inlineStr">
        <is>
          <t>Felix Hoffmann</t>
        </is>
      </c>
      <c r="C8" s="11" t="inlineStr">
        <is>
          <t>Stuttgart</t>
        </is>
      </c>
      <c r="D8" s="11" t="inlineStr">
        <is>
          <t>Vertrieb</t>
        </is>
      </c>
      <c r="E8" s="12" t="n">
        <v>46143</v>
      </c>
      <c r="F8" s="6" t="n">
        <v>0.6</v>
      </c>
      <c r="G8" s="7" t="n">
        <v>5600</v>
      </c>
      <c r="H8" s="13">
        <f>G8*F8</f>
        <v/>
      </c>
      <c r="I8" s="9" t="n">
        <v>8</v>
      </c>
      <c r="J8" s="13">
        <f>H8*I8</f>
        <v/>
      </c>
      <c r="K8" s="7" t="n">
        <v>4000</v>
      </c>
      <c r="L8" s="7" t="n">
        <v>300</v>
      </c>
      <c r="M8" s="13">
        <f>J8*VLOOKUP("Arbeitgeberanteil Sozialversicherung",Annahmen!A:B,2,FALSE)</f>
        <v/>
      </c>
      <c r="N8" s="13">
        <f>J8*VLOOKUP("Umlagen und Berufsgenossenschaft",Annahmen!A:B,2,FALSE)</f>
        <v/>
      </c>
      <c r="O8" s="7" t="n">
        <v>700</v>
      </c>
      <c r="P8" s="13">
        <f>SUM(J8,K8,L8,M8,N8,O8)</f>
        <v/>
      </c>
      <c r="Q8" s="13">
        <f>IFERROR(P8/12,0)</f>
        <v/>
      </c>
      <c r="R8" s="10">
        <f>IF(P8&lt;=VLOOKUP("Budgetgrenze je Mitarbeiter",Annahmen!A:B,2,FALSE),"Im Budget","Prüfen")</f>
        <v/>
      </c>
    </row>
    <row r="9">
      <c r="A9" s="3" t="inlineStr">
        <is>
          <t>P-007</t>
        </is>
      </c>
      <c r="B9" s="4" t="inlineStr">
        <is>
          <t>Laura Becker</t>
        </is>
      </c>
      <c r="C9" s="4" t="inlineStr">
        <is>
          <t>Düsseldorf</t>
        </is>
      </c>
      <c r="D9" s="4" t="inlineStr">
        <is>
          <t>Personal</t>
        </is>
      </c>
      <c r="E9" s="5" t="n">
        <v>46068</v>
      </c>
      <c r="F9" s="6" t="n">
        <v>1</v>
      </c>
      <c r="G9" s="7" t="n">
        <v>4400</v>
      </c>
      <c r="H9" s="8">
        <f>G9*F9</f>
        <v/>
      </c>
      <c r="I9" s="9" t="n">
        <v>11</v>
      </c>
      <c r="J9" s="8">
        <f>H9*I9</f>
        <v/>
      </c>
      <c r="K9" s="7" t="n">
        <v>3000</v>
      </c>
      <c r="L9" s="7" t="n">
        <v>0</v>
      </c>
      <c r="M9" s="8">
        <f>J9*VLOOKUP("Arbeitgeberanteil Sozialversicherung",Annahmen!A:B,2,FALSE)</f>
        <v/>
      </c>
      <c r="N9" s="8">
        <f>J9*VLOOKUP("Umlagen und Berufsgenossenschaft",Annahmen!A:B,2,FALSE)</f>
        <v/>
      </c>
      <c r="O9" s="7" t="n">
        <v>650</v>
      </c>
      <c r="P9" s="8">
        <f>SUM(J9,K9,L9,M9,N9,O9)</f>
        <v/>
      </c>
      <c r="Q9" s="8">
        <f>IFERROR(P9/12,0)</f>
        <v/>
      </c>
      <c r="R9" s="3">
        <f>IF(P9&lt;=VLOOKUP("Budgetgrenze je Mitarbeiter",Annahmen!A:B,2,FALSE),"Im Budget","Prüfen")</f>
        <v/>
      </c>
    </row>
    <row r="10">
      <c r="A10" s="10" t="inlineStr">
        <is>
          <t>P-008</t>
        </is>
      </c>
      <c r="B10" s="11" t="inlineStr">
        <is>
          <t>Jonas Richter</t>
        </is>
      </c>
      <c r="C10" s="11" t="inlineStr">
        <is>
          <t>Leipzig</t>
        </is>
      </c>
      <c r="D10" s="11" t="inlineStr">
        <is>
          <t>IT</t>
        </is>
      </c>
      <c r="E10" s="12" t="n">
        <v>46174</v>
      </c>
      <c r="F10" s="6" t="n">
        <v>1</v>
      </c>
      <c r="G10" s="7" t="n">
        <v>7800</v>
      </c>
      <c r="H10" s="13">
        <f>G10*F10</f>
        <v/>
      </c>
      <c r="I10" s="9" t="n">
        <v>7</v>
      </c>
      <c r="J10" s="13">
        <f>H10*I10</f>
        <v/>
      </c>
      <c r="K10" s="7" t="n">
        <v>10000</v>
      </c>
      <c r="L10" s="7" t="n">
        <v>600</v>
      </c>
      <c r="M10" s="13">
        <f>J10*VLOOKUP("Arbeitgeberanteil Sozialversicherung",Annahmen!A:B,2,FALSE)</f>
        <v/>
      </c>
      <c r="N10" s="13">
        <f>J10*VLOOKUP("Umlagen und Berufsgenossenschaft",Annahmen!A:B,2,FALSE)</f>
        <v/>
      </c>
      <c r="O10" s="7" t="n">
        <v>1800</v>
      </c>
      <c r="P10" s="13">
        <f>SUM(J10,K10,L10,M10,N10,O10)</f>
        <v/>
      </c>
      <c r="Q10" s="13">
        <f>IFERROR(P10/12,0)</f>
        <v/>
      </c>
      <c r="R10" s="10">
        <f>IF(P10&lt;=VLOOKUP("Budgetgrenze je Mitarbeiter",Annahmen!A:B,2,FALSE),"Im Budget","Prüfen")</f>
        <v/>
      </c>
    </row>
    <row r="11">
      <c r="A11" s="3" t="inlineStr">
        <is>
          <t>P-009</t>
        </is>
      </c>
      <c r="B11" s="4" t="inlineStr">
        <is>
          <t>Marie Klein</t>
        </is>
      </c>
      <c r="C11" s="4" t="inlineStr">
        <is>
          <t>Dortmund</t>
        </is>
      </c>
      <c r="D11" s="4" t="inlineStr">
        <is>
          <t>Marketing</t>
        </is>
      </c>
      <c r="E11" s="5" t="n">
        <v>46235</v>
      </c>
      <c r="F11" s="6" t="n">
        <v>0.8</v>
      </c>
      <c r="G11" s="7" t="n">
        <v>3200</v>
      </c>
      <c r="H11" s="8">
        <f>G11*F11</f>
        <v/>
      </c>
      <c r="I11" s="9" t="n">
        <v>5</v>
      </c>
      <c r="J11" s="8">
        <f>H11*I11</f>
        <v/>
      </c>
      <c r="K11" s="7" t="n">
        <v>1500</v>
      </c>
      <c r="L11" s="7" t="n">
        <v>240</v>
      </c>
      <c r="M11" s="8">
        <f>J11*VLOOKUP("Arbeitgeberanteil Sozialversicherung",Annahmen!A:B,2,FALSE)</f>
        <v/>
      </c>
      <c r="N11" s="8">
        <f>J11*VLOOKUP("Umlagen und Berufsgenossenschaft",Annahmen!A:B,2,FALSE)</f>
        <v/>
      </c>
      <c r="O11" s="7" t="n">
        <v>400</v>
      </c>
      <c r="P11" s="8">
        <f>SUM(J11,K11,L11,M11,N11,O11)</f>
        <v/>
      </c>
      <c r="Q11" s="8">
        <f>IFERROR(P11/12,0)</f>
        <v/>
      </c>
      <c r="R11" s="3">
        <f>IF(P11&lt;=VLOOKUP("Budgetgrenze je Mitarbeiter",Annahmen!A:B,2,FALSE),"Im Budget","Prüfen")</f>
        <v/>
      </c>
    </row>
    <row r="12">
      <c r="A12" s="10" t="inlineStr">
        <is>
          <t>P-010</t>
        </is>
      </c>
      <c r="B12" s="11" t="inlineStr">
        <is>
          <t>Paul Neumann</t>
        </is>
      </c>
      <c r="C12" s="11" t="inlineStr">
        <is>
          <t>Bremen</t>
        </is>
      </c>
      <c r="D12" s="11" t="inlineStr">
        <is>
          <t>Verwaltung</t>
        </is>
      </c>
      <c r="E12" s="12" t="n">
        <v>46296</v>
      </c>
      <c r="F12" s="6" t="n">
        <v>1</v>
      </c>
      <c r="G12" s="7" t="n">
        <v>3600</v>
      </c>
      <c r="H12" s="13">
        <f>G12*F12</f>
        <v/>
      </c>
      <c r="I12" s="9" t="n">
        <v>3</v>
      </c>
      <c r="J12" s="13">
        <f>H12*I12</f>
        <v/>
      </c>
      <c r="K12" s="7" t="n">
        <v>1000</v>
      </c>
      <c r="L12" s="7" t="n">
        <v>0</v>
      </c>
      <c r="M12" s="13">
        <f>J12*VLOOKUP("Arbeitgeberanteil Sozialversicherung",Annahmen!A:B,2,FALSE)</f>
        <v/>
      </c>
      <c r="N12" s="13">
        <f>J12*VLOOKUP("Umlagen und Berufsgenossenschaft",Annahmen!A:B,2,FALSE)</f>
        <v/>
      </c>
      <c r="O12" s="7" t="n">
        <v>350</v>
      </c>
      <c r="P12" s="13">
        <f>SUM(J12,K12,L12,M12,N12,O12)</f>
        <v/>
      </c>
      <c r="Q12" s="13">
        <f>IFERROR(P12/12,0)</f>
        <v/>
      </c>
      <c r="R12" s="10">
        <f>IF(P12&lt;=VLOOKUP("Budgetgrenze je Mitarbeiter",Annahmen!A:B,2,FALSE),"Im Budget","Prüfen")</f>
        <v/>
      </c>
    </row>
    <row r="13">
      <c r="A13" s="14" t="n"/>
      <c r="B13" s="14" t="inlineStr">
        <is>
          <t>Summe</t>
        </is>
      </c>
      <c r="C13" s="14" t="n"/>
      <c r="D13" s="14" t="n"/>
      <c r="E13" s="15" t="n"/>
      <c r="F13" s="15" t="n"/>
      <c r="G13" s="16">
        <f>SUM(G3:G12)</f>
        <v/>
      </c>
      <c r="H13" s="15" t="n"/>
      <c r="I13" s="15" t="n"/>
      <c r="J13" s="16">
        <f>SUM(J3:J12)</f>
        <v/>
      </c>
      <c r="K13" s="16">
        <f>SUM(K3:K12)</f>
        <v/>
      </c>
      <c r="L13" s="16">
        <f>SUM(L3:L12)</f>
        <v/>
      </c>
      <c r="M13" s="16">
        <f>SUM(M3:M12)</f>
        <v/>
      </c>
      <c r="N13" s="16">
        <f>SUM(N3:N12)</f>
        <v/>
      </c>
      <c r="O13" s="16">
        <f>SUM(O3:O12)</f>
        <v/>
      </c>
      <c r="P13" s="16">
        <f>SUM(P3:P12)</f>
        <v/>
      </c>
      <c r="Q13" s="16">
        <f>SUM(Q3:Q12)</f>
        <v/>
      </c>
      <c r="R13" s="15" t="n"/>
    </row>
    <row r="14">
      <c r="A14" s="17" t="n"/>
      <c r="B14" s="17" t="inlineStr">
        <is>
          <t>Durchschnittliche Jahreskosten</t>
        </is>
      </c>
      <c r="C14" s="17" t="n"/>
      <c r="D14" s="17" t="n"/>
      <c r="E14" s="18" t="n"/>
      <c r="F14" s="18" t="n"/>
      <c r="G14" s="18" t="n"/>
      <c r="H14" s="18" t="n"/>
      <c r="I14" s="18" t="n"/>
      <c r="J14" s="18" t="n"/>
      <c r="K14" s="18" t="n"/>
      <c r="L14" s="18" t="n"/>
      <c r="M14" s="18" t="n"/>
      <c r="N14" s="18" t="n"/>
      <c r="O14" s="18" t="n"/>
      <c r="P14" s="19">
        <f>IFERROR(AVERAGE(P3:P12),0)</f>
        <v/>
      </c>
      <c r="Q14" s="18" t="n"/>
      <c r="R14" s="18" t="n"/>
    </row>
  </sheetData>
  <mergeCells count="1">
    <mergeCell ref="A1:R1"/>
  </mergeCells>
  <conditionalFormatting sqref="R3:R12">
    <cfRule type="expression" priority="1" dxfId="0" stopIfTrue="1">
      <formula>$R3="Im Budget"</formula>
    </cfRule>
    <cfRule type="expression" priority="2" dxfId="1" stopIfTrue="1">
      <formula>$R3="Prüfen"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34" customWidth="1" min="3" max="3"/>
  </cols>
  <sheetData>
    <row r="1">
      <c r="A1" s="20" t="inlineStr">
        <is>
          <t>Annahmen und Parameter</t>
        </is>
      </c>
    </row>
    <row r="3">
      <c r="A3" s="2" t="inlineStr">
        <is>
          <t>Parameter</t>
        </is>
      </c>
      <c r="B3" s="2" t="inlineStr">
        <is>
          <t>Wert</t>
        </is>
      </c>
      <c r="C3" s="2" t="inlineStr">
        <is>
          <t>Erläuterung</t>
        </is>
      </c>
    </row>
    <row r="4">
      <c r="A4" s="4" t="inlineStr">
        <is>
          <t>Arbeitgeberanteil Sozialversicherung</t>
        </is>
      </c>
      <c r="B4" s="21" t="n">
        <v>0.21</v>
      </c>
      <c r="C4" s="4" t="inlineStr">
        <is>
          <t>Vereinfachter Planungswert</t>
        </is>
      </c>
    </row>
    <row r="5">
      <c r="A5" s="11" t="inlineStr">
        <is>
          <t>Umlagen und Berufsgenossenschaft</t>
        </is>
      </c>
      <c r="B5" s="21" t="n">
        <v>0.025</v>
      </c>
      <c r="C5" s="11" t="inlineStr">
        <is>
          <t>Planungswert</t>
        </is>
      </c>
    </row>
    <row r="6">
      <c r="A6" s="4" t="inlineStr">
        <is>
          <t>Budgetgrenze je Mitarbeiter</t>
        </is>
      </c>
      <c r="B6" s="7" t="n">
        <v>90000</v>
      </c>
      <c r="C6" s="4" t="inlineStr">
        <is>
          <t>Jahreskosten</t>
        </is>
      </c>
    </row>
    <row r="7">
      <c r="A7" s="11" t="inlineStr">
        <is>
          <t>Planjahr</t>
        </is>
      </c>
      <c r="B7" s="22" t="n">
        <v>2026</v>
      </c>
      <c r="C7" s="11" t="inlineStr">
        <is>
          <t>Kalenderjahr</t>
        </is>
      </c>
    </row>
    <row r="8">
      <c r="A8" s="4" t="inlineStr">
        <is>
          <t>Umsatzsteuer</t>
        </is>
      </c>
      <c r="B8" s="21" t="n">
        <v>0.19</v>
      </c>
      <c r="C8" s="4" t="inlineStr">
        <is>
          <t>Nur informative Referenz</t>
        </is>
      </c>
    </row>
    <row r="10">
      <c r="A10" s="23" t="inlineStr">
        <is>
          <t>Hinweis</t>
        </is>
      </c>
    </row>
    <row r="11">
      <c r="A11" s="24" t="inlineStr">
        <is>
          <t>Die Werte dienen der Planung und ersetzen keine individuelle Lohnabrechnung durch Steuerberatung, Lohnbüro oder DATEV. Beiträge können sich nach Krankenkasse, Beitragsbemessungsgrenzen und Umlagesätzen unterscheiden.</t>
        </is>
      </c>
    </row>
    <row r="12"/>
    <row r="13"/>
    <row r="14"/>
  </sheetData>
  <mergeCells count="2">
    <mergeCell ref="A1:C1"/>
    <mergeCell ref="A11:C1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  <col width="18" customWidth="1" min="3" max="3"/>
    <col width="16" customWidth="1" min="4" max="4"/>
    <col width="16" customWidth="1" min="5" max="5"/>
  </cols>
  <sheetData>
    <row r="1">
      <c r="A1" s="20" t="inlineStr">
        <is>
          <t>Dashboard Personalkosten 2026</t>
        </is>
      </c>
    </row>
    <row r="3">
      <c r="A3" s="23" t="inlineStr">
        <is>
          <t>Kennzahlen</t>
        </is>
      </c>
    </row>
    <row r="4">
      <c r="A4" s="25" t="inlineStr">
        <is>
          <t>Gesamte Jahrespersonalkosten</t>
        </is>
      </c>
      <c r="B4" s="26" t="n"/>
      <c r="C4" s="27">
        <f>SUM(Personalkosten!P3:P12)</f>
        <v/>
      </c>
    </row>
    <row r="5">
      <c r="A5" s="25" t="inlineStr">
        <is>
          <t>Durchschnittliche Kosten je Mitarbeiter</t>
        </is>
      </c>
      <c r="B5" s="26" t="n"/>
      <c r="C5" s="27">
        <f>IFERROR(AVERAGE(Personalkosten!P3:P12),0)</f>
        <v/>
      </c>
    </row>
    <row r="6">
      <c r="A6" s="25" t="inlineStr">
        <is>
          <t>Gesamtes Jahresbrutto</t>
        </is>
      </c>
      <c r="B6" s="26" t="n"/>
      <c r="C6" s="27">
        <f>SUM(Personalkosten!J3:J12)</f>
        <v/>
      </c>
    </row>
    <row r="7">
      <c r="A7" s="25" t="inlineStr">
        <is>
          <t>Anzahl Mitarbeiter</t>
        </is>
      </c>
      <c r="B7" s="26" t="n"/>
      <c r="C7" s="28">
        <f>COUNTIF(Personalkosten!A3:A12,"&lt;&gt;")</f>
        <v/>
      </c>
    </row>
    <row r="8">
      <c r="A8" s="25" t="inlineStr">
        <is>
          <t>Anzahl Budgetüberschreitungen</t>
        </is>
      </c>
      <c r="B8" s="26" t="n"/>
      <c r="C8" s="28">
        <f>COUNTIF(Personalkosten!R3:R12,"Prüfen")</f>
        <v/>
      </c>
    </row>
    <row r="9">
      <c r="A9" s="25" t="inlineStr">
        <is>
          <t>Anteil Mitarbeiter über Budget</t>
        </is>
      </c>
      <c r="B9" s="26" t="n"/>
      <c r="C9" s="29">
        <f>IFERROR(COUNTIF(Personalkosten!R3:R12,"Prüfen")/COUNTIF(Personalkosten!A3:A12,"&lt;&gt;"),0)</f>
        <v/>
      </c>
    </row>
    <row r="12">
      <c r="A12" s="23" t="inlineStr">
        <is>
          <t>Kostenstruktur (Jahressummen)</t>
        </is>
      </c>
      <c r="D12" s="23" t="inlineStr">
        <is>
          <t>Kosten nach Abteilung</t>
        </is>
      </c>
    </row>
    <row r="13">
      <c r="A13" s="4" t="inlineStr">
        <is>
          <t>Jahresbrutto</t>
        </is>
      </c>
      <c r="B13" s="8">
        <f>SUM(Personalkosten!J3:J12)</f>
        <v/>
      </c>
      <c r="D13" s="4" t="inlineStr">
        <is>
          <t>Vertrieb</t>
        </is>
      </c>
      <c r="E13" s="8">
        <f>SUMIF(Personalkosten!D3:D12,"Vertrieb",Personalkosten!P3:P12)</f>
        <v/>
      </c>
    </row>
    <row r="14">
      <c r="A14" s="11" t="inlineStr">
        <is>
          <t>Boni</t>
        </is>
      </c>
      <c r="B14" s="13">
        <f>SUM(Personalkosten!K3:K12)</f>
        <v/>
      </c>
      <c r="D14" s="11" t="inlineStr">
        <is>
          <t>IT</t>
        </is>
      </c>
      <c r="E14" s="13">
        <f>SUMIF(Personalkosten!D3:D12,"IT",Personalkosten!P3:P12)</f>
        <v/>
      </c>
    </row>
    <row r="15">
      <c r="A15" s="4" t="inlineStr">
        <is>
          <t>Sachbezüge</t>
        </is>
      </c>
      <c r="B15" s="8">
        <f>SUM(Personalkosten!L3:L12)</f>
        <v/>
      </c>
      <c r="D15" s="4" t="inlineStr">
        <is>
          <t>Marketing</t>
        </is>
      </c>
      <c r="E15" s="8">
        <f>SUMIF(Personalkosten!D3:D12,"Marketing",Personalkosten!P3:P12)</f>
        <v/>
      </c>
    </row>
    <row r="16">
      <c r="A16" s="11" t="inlineStr">
        <is>
          <t>Sozialversicherung</t>
        </is>
      </c>
      <c r="B16" s="13">
        <f>SUM(Personalkosten!M3:M12)</f>
        <v/>
      </c>
      <c r="D16" s="11" t="inlineStr">
        <is>
          <t>Verwaltung</t>
        </is>
      </c>
      <c r="E16" s="13">
        <f>SUMIF(Personalkosten!D3:D12,"Verwaltung",Personalkosten!P3:P12)</f>
        <v/>
      </c>
    </row>
    <row r="17">
      <c r="A17" s="4" t="inlineStr">
        <is>
          <t>Umlagen</t>
        </is>
      </c>
      <c r="B17" s="8">
        <f>SUM(Personalkosten!N3:N12)</f>
        <v/>
      </c>
      <c r="D17" s="4" t="inlineStr">
        <is>
          <t>Personal</t>
        </is>
      </c>
      <c r="E17" s="8">
        <f>SUMIF(Personalkosten!D3:D12,"Personal",Personalkosten!P3:P12)</f>
        <v/>
      </c>
    </row>
    <row r="18">
      <c r="A18" s="11" t="inlineStr">
        <is>
          <t>Sonstige Arbeitgeberkosten</t>
        </is>
      </c>
      <c r="B18" s="13">
        <f>SUM(Personalkosten!O3:O12)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2026-08-01T05:32:51Z</dcterms:created>
  <dcterms:modified xmlns:dcterms="http://purl.org/dc/terms/" xmlns:xsi="http://www.w3.org/2001/XMLSchema-instance" xsi:type="dcterms:W3CDTF">2026-08-01T05:32:51Z</dcterms:modified>
</cp:coreProperties>
</file>