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visionsdaten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.MM.YYYY"/>
    <numFmt numFmtId="166" formatCode="#.##0,00 &quot;€&quot;"/>
    <numFmt numFmtId="167" formatCode="0,00 %"/>
  </numFmts>
  <fonts count="7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sz val="10"/>
    </font>
    <font>
      <b val="1"/>
      <sz val="10"/>
    </font>
    <font>
      <b val="1"/>
      <color rgb="0016A34A"/>
      <sz val="10"/>
    </font>
    <font>
      <b val="1"/>
      <color rgb="00DC2626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DF3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167" fontId="3" fillId="6" borderId="1" applyAlignment="1" pivotButton="0" quotePrefix="0" xfId="0">
      <alignment horizontal="right" vertical="center"/>
    </xf>
    <xf numFmtId="166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0" fontId="1" fillId="0" borderId="0" pivotButton="0" quotePrefix="0" xfId="0"/>
    <xf numFmtId="0" fontId="2" fillId="7" borderId="0" pivotButton="0" quotePrefix="0" xfId="0"/>
    <xf numFmtId="0" fontId="0" fillId="7" borderId="0" pivotButton="0" quotePrefix="0" xfId="0"/>
    <xf numFmtId="0" fontId="2" fillId="2" borderId="1" applyAlignment="1" pivotButton="0" quotePrefix="0" xfId="0">
      <alignment horizontal="center" vertical="center"/>
    </xf>
    <xf numFmtId="0" fontId="4" fillId="4" borderId="1" pivotButton="0" quotePrefix="0" xfId="0"/>
    <xf numFmtId="166" fontId="5" fillId="4" borderId="1" applyAlignment="1" pivotButton="0" quotePrefix="0" xfId="0">
      <alignment horizontal="right" vertical="center"/>
    </xf>
    <xf numFmtId="0" fontId="5" fillId="0" borderId="1" pivotButton="0" quotePrefix="0" xfId="0"/>
    <xf numFmtId="0" fontId="0" fillId="0" borderId="1" applyAlignment="1" pivotButton="0" quotePrefix="0" xfId="0">
      <alignment horizontal="right" vertical="center"/>
    </xf>
    <xf numFmtId="0" fontId="4" fillId="6" borderId="1" pivotButton="0" quotePrefix="0" xfId="0"/>
    <xf numFmtId="166" fontId="5" fillId="6" borderId="1" applyAlignment="1" pivotButton="0" quotePrefix="0" xfId="0">
      <alignment horizontal="right" vertical="center"/>
    </xf>
    <xf numFmtId="0" fontId="3" fillId="3" borderId="1" pivotButton="0" quotePrefix="0" xfId="0"/>
    <xf numFmtId="0" fontId="6" fillId="0" borderId="1" pivotButton="0" quotePrefix="0" xfId="0"/>
    <xf numFmtId="166" fontId="0" fillId="4" borderId="1" applyAlignment="1" pivotButton="0" quotePrefix="0" xfId="0">
      <alignment horizontal="right" vertical="center"/>
    </xf>
    <xf numFmtId="1" fontId="0" fillId="6" borderId="1" applyAlignment="1" pivotButton="0" quotePrefix="0" xfId="0">
      <alignment horizontal="right" vertical="center"/>
    </xf>
    <xf numFmtId="1" fontId="0" fillId="4" borderId="1" applyAlignment="1" pivotButton="0" quotePrefix="0" xfId="0">
      <alignment horizontal="right" vertical="center"/>
    </xf>
    <xf numFmtId="167" fontId="0" fillId="6" borderId="1" applyAlignment="1" pivotButton="0" quotePrefix="0" xfId="0">
      <alignment horizontal="right" vertical="center"/>
    </xf>
    <xf numFmtId="1" fontId="6" fillId="4" borderId="1" applyAlignment="1" pivotButton="0" quotePrefix="0" xfId="0">
      <alignment horizontal="right" vertical="center"/>
    </xf>
    <xf numFmtId="1" fontId="6" fillId="6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16A34A"/>
        <sz val="10"/>
      </font>
    </dxf>
    <dxf>
      <font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Auszahlbare Provision je Mitarbeitendem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'Übersicht'!C14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'Übersicht'!$A$15:$A$23</f>
            </numRef>
          </cat>
          <val>
            <numRef>
              <f>'Übersicht'!$C$15:$C$23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Mitarbeitende/r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Provision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nach Produktgruppe</a:t>
            </a:r>
          </a:p>
        </rich>
      </tx>
    </title>
    <plotArea>
      <pieChart>
        <varyColors val="1"/>
        <ser>
          <idx val="0"/>
          <order val="0"/>
          <tx>
            <strRef>
              <f>'Übersicht'!I4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'Übersicht'!$H$5:$H$8</f>
            </numRef>
          </cat>
          <val>
            <numRef>
              <f>'Übersicht'!$I$5:$I$8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Rechnungen nach Zahlungsstatus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'Übersicht'!L3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'Übersicht'!$K$4:$K$6</f>
            </numRef>
          </cat>
          <val>
            <numRef>
              <f>'Übersicht'!$L$4:$L$6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9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28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45</row>
      <rowOff>0</rowOff>
    </from>
    <ext cx="396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20" customWidth="1" min="4" max="4"/>
    <col width="13" customWidth="1" min="5" max="5"/>
    <col width="26" customWidth="1" min="6" max="6"/>
    <col width="22" customWidth="1" min="7" max="7"/>
    <col width="14" customWidth="1" min="8" max="8"/>
    <col width="10" customWidth="1" min="9" max="9"/>
    <col width="14" customWidth="1" min="10" max="10"/>
    <col width="13" customWidth="1" min="11" max="11"/>
    <col width="15" customWidth="1" min="12" max="12"/>
    <col width="20" customWidth="1" min="13" max="13"/>
    <col width="36" customWidth="1" min="14" max="14"/>
  </cols>
  <sheetData>
    <row r="1" ht="24" customHeight="1">
      <c r="A1" s="1" t="inlineStr">
        <is>
          <t>Provisionsabrechnung 2026 – Abrechnungszeitraum Januar bis Juni 2026</t>
        </is>
      </c>
    </row>
    <row r="3" ht="30" customHeight="1">
      <c r="A3" s="2" t="inlineStr">
        <is>
          <t>Abrechnungsmonat</t>
        </is>
      </c>
      <c r="B3" s="2" t="inlineStr">
        <is>
          <t>Rechnungsdatum</t>
        </is>
      </c>
      <c r="C3" s="2" t="inlineStr">
        <is>
          <t>Rechnungsnummer</t>
        </is>
      </c>
      <c r="D3" s="2" t="inlineStr">
        <is>
          <t>Mitarbeitende/r</t>
        </is>
      </c>
      <c r="E3" s="2" t="inlineStr">
        <is>
          <t>Standort</t>
        </is>
      </c>
      <c r="F3" s="2" t="inlineStr">
        <is>
          <t>Kunde</t>
        </is>
      </c>
      <c r="G3" s="2" t="inlineStr">
        <is>
          <t>Produktgruppe</t>
        </is>
      </c>
      <c r="H3" s="2" t="inlineStr">
        <is>
          <t>Netto-Umsatz</t>
        </is>
      </c>
      <c r="I3" s="2" t="inlineStr">
        <is>
          <t>USt.-Satz</t>
        </is>
      </c>
      <c r="J3" s="2" t="inlineStr">
        <is>
          <t>Zahlungsstatus</t>
        </is>
      </c>
      <c r="K3" s="2" t="inlineStr">
        <is>
          <t>Provisionssatz</t>
        </is>
      </c>
      <c r="L3" s="2" t="inlineStr">
        <is>
          <t>Provisionsbetrag</t>
        </is>
      </c>
      <c r="M3" s="2" t="inlineStr">
        <is>
          <t>Auszahlungsstatus</t>
        </is>
      </c>
      <c r="N3" s="2" t="inlineStr">
        <is>
          <t>Bemerkung</t>
        </is>
      </c>
    </row>
    <row r="4">
      <c r="A4" s="3" t="inlineStr">
        <is>
          <t>Januar</t>
        </is>
      </c>
      <c r="B4" s="4" t="n">
        <v>46037</v>
      </c>
      <c r="C4" s="3" t="inlineStr">
        <is>
          <t>RE-2026-001</t>
        </is>
      </c>
      <c r="D4" s="3" t="inlineStr">
        <is>
          <t>Anna Müller</t>
        </is>
      </c>
      <c r="E4" s="3" t="inlineStr">
        <is>
          <t>Berlin</t>
        </is>
      </c>
      <c r="F4" s="3" t="inlineStr">
        <is>
          <t>Müller &amp; Söhne GmbH</t>
        </is>
      </c>
      <c r="G4" s="3" t="inlineStr">
        <is>
          <t>IT-Beratung</t>
        </is>
      </c>
      <c r="H4" s="5" t="n">
        <v>18500</v>
      </c>
      <c r="I4" s="6" t="n">
        <v>0.19</v>
      </c>
      <c r="J4" s="3" t="inlineStr">
        <is>
          <t>bezahlt</t>
        </is>
      </c>
      <c r="K4" s="7">
        <f>IFERROR(VLOOKUP(G4,Übersicht!$H$5:$I$8,2,FALSE),0)</f>
        <v/>
      </c>
      <c r="L4" s="8">
        <f>IF(J4="bezahlt",H4*K4,0)</f>
        <v/>
      </c>
      <c r="M4" s="9">
        <f>IF(J4="bezahlt","abrechenbar",IF(J4="offen","Warten auf Zahlung","nicht abrechenbar"))</f>
        <v/>
      </c>
      <c r="N4" s="3" t="inlineStr">
        <is>
          <t>Erstprojekt erfolgreich abgeschlossen</t>
        </is>
      </c>
    </row>
    <row r="5">
      <c r="A5" s="10" t="inlineStr">
        <is>
          <t>Februar</t>
        </is>
      </c>
      <c r="B5" s="11" t="n">
        <v>46063</v>
      </c>
      <c r="C5" s="10" t="inlineStr">
        <is>
          <t>RE-2026-002</t>
        </is>
      </c>
      <c r="D5" s="10" t="inlineStr">
        <is>
          <t>Lukas Schneider</t>
        </is>
      </c>
      <c r="E5" s="10" t="inlineStr">
        <is>
          <t>München</t>
        </is>
      </c>
      <c r="F5" s="10" t="inlineStr">
        <is>
          <t>Bavaria Tech AG</t>
        </is>
      </c>
      <c r="G5" s="10" t="inlineStr">
        <is>
          <t>Software-Lizenzen</t>
        </is>
      </c>
      <c r="H5" s="12" t="n">
        <v>12800</v>
      </c>
      <c r="I5" s="13" t="n">
        <v>0.19</v>
      </c>
      <c r="J5" s="10" t="inlineStr">
        <is>
          <t>bezahlt</t>
        </is>
      </c>
      <c r="K5" s="14">
        <f>IFERROR(VLOOKUP(G5,Übersicht!$H$5:$I$8,2,FALSE),0)</f>
        <v/>
      </c>
      <c r="L5" s="15">
        <f>IF(J5="bezahlt",H5*K5,0)</f>
        <v/>
      </c>
      <c r="M5" s="16">
        <f>IF(J5="bezahlt","abrechenbar",IF(J5="offen","Warten auf Zahlung","nicht abrechenbar"))</f>
        <v/>
      </c>
      <c r="N5" s="10" t="inlineStr">
        <is>
          <t>Jahreslizenz ERP-System</t>
        </is>
      </c>
    </row>
    <row r="6">
      <c r="A6" s="3" t="inlineStr">
        <is>
          <t>Februar</t>
        </is>
      </c>
      <c r="B6" s="4" t="n">
        <v>46081</v>
      </c>
      <c r="C6" s="3" t="inlineStr">
        <is>
          <t>RE-2026-003</t>
        </is>
      </c>
      <c r="D6" s="3" t="inlineStr">
        <is>
          <t>Julia Weber</t>
        </is>
      </c>
      <c r="E6" s="3" t="inlineStr">
        <is>
          <t>Hamburg</t>
        </is>
      </c>
      <c r="F6" s="3" t="inlineStr">
        <is>
          <t>Nordlicht Logistik GmbH</t>
        </is>
      </c>
      <c r="G6" s="3" t="inlineStr">
        <is>
          <t>Cloud-Dienstleistungen</t>
        </is>
      </c>
      <c r="H6" s="5" t="n">
        <v>9750</v>
      </c>
      <c r="I6" s="6" t="n">
        <v>0.19</v>
      </c>
      <c r="J6" s="3" t="inlineStr">
        <is>
          <t>offen</t>
        </is>
      </c>
      <c r="K6" s="7">
        <f>IFERROR(VLOOKUP(G6,Übersicht!$H$5:$I$8,2,FALSE),0)</f>
        <v/>
      </c>
      <c r="L6" s="8">
        <f>IF(J6="bezahlt",H6*K6,0)</f>
        <v/>
      </c>
      <c r="M6" s="9">
        <f>IF(J6="bezahlt","abrechenbar",IF(J6="offen","Warten auf Zahlung","nicht abrechenbar"))</f>
        <v/>
      </c>
      <c r="N6" s="3" t="inlineStr">
        <is>
          <t>Zahlungsziel 30 Tage</t>
        </is>
      </c>
    </row>
    <row r="7">
      <c r="A7" s="10" t="inlineStr">
        <is>
          <t>März</t>
        </is>
      </c>
      <c r="B7" s="11" t="n">
        <v>46099</v>
      </c>
      <c r="C7" s="10" t="inlineStr">
        <is>
          <t>RE-2026-004</t>
        </is>
      </c>
      <c r="D7" s="10" t="inlineStr">
        <is>
          <t>Maximilian Fischer</t>
        </is>
      </c>
      <c r="E7" s="10" t="inlineStr">
        <is>
          <t>Köln</t>
        </is>
      </c>
      <c r="F7" s="10" t="inlineStr">
        <is>
          <t>Rhein Energie Service AG</t>
        </is>
      </c>
      <c r="G7" s="10" t="inlineStr">
        <is>
          <t>IT-Beratung</t>
        </is>
      </c>
      <c r="H7" s="12" t="n">
        <v>22400</v>
      </c>
      <c r="I7" s="13" t="n">
        <v>0.19</v>
      </c>
      <c r="J7" s="10" t="inlineStr">
        <is>
          <t>bezahlt</t>
        </is>
      </c>
      <c r="K7" s="14">
        <f>IFERROR(VLOOKUP(G7,Übersicht!$H$5:$I$8,2,FALSE),0)</f>
        <v/>
      </c>
      <c r="L7" s="15">
        <f>IF(J7="bezahlt",H7*K7,0)</f>
        <v/>
      </c>
      <c r="M7" s="16">
        <f>IF(J7="bezahlt","abrechenbar",IF(J7="offen","Warten auf Zahlung","nicht abrechenbar"))</f>
        <v/>
      </c>
      <c r="N7" s="10" t="inlineStr">
        <is>
          <t>Digitalisierungsprojekt Phase 1</t>
        </is>
      </c>
    </row>
    <row r="8">
      <c r="A8" s="3" t="inlineStr">
        <is>
          <t>April</t>
        </is>
      </c>
      <c r="B8" s="4" t="n">
        <v>46117</v>
      </c>
      <c r="C8" s="3" t="inlineStr">
        <is>
          <t>RE-2026-005</t>
        </is>
      </c>
      <c r="D8" s="3" t="inlineStr">
        <is>
          <t>Sophie Wagner</t>
        </is>
      </c>
      <c r="E8" s="3" t="inlineStr">
        <is>
          <t>Frankfurt</t>
        </is>
      </c>
      <c r="F8" s="3" t="inlineStr">
        <is>
          <t>MainFinanz Bank GmbH</t>
        </is>
      </c>
      <c r="G8" s="3" t="inlineStr">
        <is>
          <t>Hardware</t>
        </is>
      </c>
      <c r="H8" s="5" t="n">
        <v>7300</v>
      </c>
      <c r="I8" s="6" t="n">
        <v>0.19</v>
      </c>
      <c r="J8" s="3" t="inlineStr">
        <is>
          <t>bezahlt</t>
        </is>
      </c>
      <c r="K8" s="7">
        <f>IFERROR(VLOOKUP(G8,Übersicht!$H$5:$I$8,2,FALSE),0)</f>
        <v/>
      </c>
      <c r="L8" s="8">
        <f>IF(J8="bezahlt",H8*K8,0)</f>
        <v/>
      </c>
      <c r="M8" s="9">
        <f>IF(J8="bezahlt","abrechenbar",IF(J8="offen","Warten auf Zahlung","nicht abrechenbar"))</f>
        <v/>
      </c>
      <c r="N8" s="3" t="inlineStr">
        <is>
          <t>Server- und Netzwerkausstattung</t>
        </is>
      </c>
    </row>
    <row r="9">
      <c r="A9" s="10" t="inlineStr">
        <is>
          <t>April</t>
        </is>
      </c>
      <c r="B9" s="11" t="n">
        <v>46134</v>
      </c>
      <c r="C9" s="10" t="inlineStr">
        <is>
          <t>RE-2026-006</t>
        </is>
      </c>
      <c r="D9" s="10" t="inlineStr">
        <is>
          <t>Felix Becker</t>
        </is>
      </c>
      <c r="E9" s="10" t="inlineStr">
        <is>
          <t>Stuttgart</t>
        </is>
      </c>
      <c r="F9" s="10" t="inlineStr">
        <is>
          <t>Autohaus Krämer e.K.</t>
        </is>
      </c>
      <c r="G9" s="10" t="inlineStr">
        <is>
          <t>Software-Lizenzen</t>
        </is>
      </c>
      <c r="H9" s="12" t="n">
        <v>15600</v>
      </c>
      <c r="I9" s="13" t="n">
        <v>0.19</v>
      </c>
      <c r="J9" s="10" t="inlineStr">
        <is>
          <t>offen</t>
        </is>
      </c>
      <c r="K9" s="14">
        <f>IFERROR(VLOOKUP(G9,Übersicht!$H$5:$I$8,2,FALSE),0)</f>
        <v/>
      </c>
      <c r="L9" s="15">
        <f>IF(J9="bezahlt",H9*K9,0)</f>
        <v/>
      </c>
      <c r="M9" s="16">
        <f>IF(J9="bezahlt","abrechenbar",IF(J9="offen","Warten auf Zahlung","nicht abrechenbar"))</f>
        <v/>
      </c>
      <c r="N9" s="10" t="inlineStr">
        <is>
          <t>Kunde hat Ratenzahlung angefragt</t>
        </is>
      </c>
    </row>
    <row r="10">
      <c r="A10" s="3" t="inlineStr">
        <is>
          <t>Mai</t>
        </is>
      </c>
      <c r="B10" s="4" t="n">
        <v>46154</v>
      </c>
      <c r="C10" s="3" t="inlineStr">
        <is>
          <t>RE-2026-007</t>
        </is>
      </c>
      <c r="D10" s="3" t="inlineStr">
        <is>
          <t>Laura Hoffmann</t>
        </is>
      </c>
      <c r="E10" s="3" t="inlineStr">
        <is>
          <t>Düsseldorf</t>
        </is>
      </c>
      <c r="F10" s="3" t="inlineStr">
        <is>
          <t>Rheinwerk Medien GmbH</t>
        </is>
      </c>
      <c r="G10" s="3" t="inlineStr">
        <is>
          <t>Cloud-Dienstleistungen</t>
        </is>
      </c>
      <c r="H10" s="5" t="n">
        <v>11200</v>
      </c>
      <c r="I10" s="6" t="n">
        <v>0.19</v>
      </c>
      <c r="J10" s="3" t="inlineStr">
        <is>
          <t>bezahlt</t>
        </is>
      </c>
      <c r="K10" s="7">
        <f>IFERROR(VLOOKUP(G10,Übersicht!$H$5:$I$8,2,FALSE),0)</f>
        <v/>
      </c>
      <c r="L10" s="8">
        <f>IF(J10="bezahlt",H10*K10,0)</f>
        <v/>
      </c>
      <c r="M10" s="9">
        <f>IF(J10="bezahlt","abrechenbar",IF(J10="offen","Warten auf Zahlung","nicht abrechenbar"))</f>
        <v/>
      </c>
      <c r="N10" s="3" t="inlineStr">
        <is>
          <t>Migration in Private Cloud</t>
        </is>
      </c>
    </row>
    <row r="11">
      <c r="A11" s="10" t="inlineStr">
        <is>
          <t>Mai</t>
        </is>
      </c>
      <c r="B11" s="11" t="n">
        <v>46171</v>
      </c>
      <c r="C11" s="10" t="inlineStr">
        <is>
          <t>RE-2026-008</t>
        </is>
      </c>
      <c r="D11" s="10" t="inlineStr">
        <is>
          <t>Jonas Richter</t>
        </is>
      </c>
      <c r="E11" s="10" t="inlineStr">
        <is>
          <t>Leipzig</t>
        </is>
      </c>
      <c r="F11" s="10" t="inlineStr">
        <is>
          <t>Saxonia Handel GmbH</t>
        </is>
      </c>
      <c r="G11" s="10" t="inlineStr">
        <is>
          <t>Hardware</t>
        </is>
      </c>
      <c r="H11" s="12" t="n">
        <v>6850</v>
      </c>
      <c r="I11" s="13" t="n">
        <v>0.19</v>
      </c>
      <c r="J11" s="10" t="inlineStr">
        <is>
          <t>storniert</t>
        </is>
      </c>
      <c r="K11" s="14">
        <f>IFERROR(VLOOKUP(G11,Übersicht!$H$5:$I$8,2,FALSE),0)</f>
        <v/>
      </c>
      <c r="L11" s="15">
        <f>IF(J11="bezahlt",H11*K11,0)</f>
        <v/>
      </c>
      <c r="M11" s="16">
        <f>IF(J11="bezahlt","abrechenbar",IF(J11="offen","Warten auf Zahlung","nicht abrechenbar"))</f>
        <v/>
      </c>
      <c r="N11" s="10" t="inlineStr">
        <is>
          <t>Bestellung vom Kunden widerrufen</t>
        </is>
      </c>
    </row>
    <row r="12">
      <c r="A12" s="3" t="inlineStr">
        <is>
          <t>Juni</t>
        </is>
      </c>
      <c r="B12" s="4" t="n">
        <v>46203</v>
      </c>
      <c r="C12" s="3" t="inlineStr">
        <is>
          <t>RE-2026-009</t>
        </is>
      </c>
      <c r="D12" s="3" t="inlineStr">
        <is>
          <t>Marie Klein</t>
        </is>
      </c>
      <c r="E12" s="3" t="inlineStr">
        <is>
          <t>Dortmund</t>
        </is>
      </c>
      <c r="F12" s="3" t="inlineStr">
        <is>
          <t>Westfalen Bau AG</t>
        </is>
      </c>
      <c r="G12" s="3" t="inlineStr">
        <is>
          <t>IT-Beratung</t>
        </is>
      </c>
      <c r="H12" s="5" t="n">
        <v>19900</v>
      </c>
      <c r="I12" s="6" t="n">
        <v>0.19</v>
      </c>
      <c r="J12" s="3" t="inlineStr">
        <is>
          <t>bezahlt</t>
        </is>
      </c>
      <c r="K12" s="7">
        <f>IFERROR(VLOOKUP(G12,Übersicht!$H$5:$I$8,2,FALSE),0)</f>
        <v/>
      </c>
      <c r="L12" s="8">
        <f>IF(J12="bezahlt",H12*K12,0)</f>
        <v/>
      </c>
      <c r="M12" s="9">
        <f>IF(J12="bezahlt","abrechenbar",IF(J12="offen","Warten auf Zahlung","nicht abrechenbar"))</f>
        <v/>
      </c>
      <c r="N12" s="3" t="inlineStr">
        <is>
          <t>IT-Sicherheitsaudit abgeschlossen</t>
        </is>
      </c>
    </row>
    <row r="14">
      <c r="G14" s="17" t="inlineStr">
        <is>
          <t>Summen:</t>
        </is>
      </c>
      <c r="H14" s="18">
        <f>SUM(H4:H12)</f>
        <v/>
      </c>
      <c r="L14" s="19">
        <f>SUM(L4:L12)</f>
        <v/>
      </c>
    </row>
  </sheetData>
  <mergeCells count="1">
    <mergeCell ref="A1:N1"/>
  </mergeCells>
  <conditionalFormatting sqref="M4:M12">
    <cfRule type="expression" priority="1" dxfId="0" stopIfTrue="1">
      <formula>$J4="bezahlt"</formula>
    </cfRule>
    <cfRule type="expression" priority="2" dxfId="1" stopIfTrue="1">
      <formula>$J4&lt;&gt;"bezahlt"</formula>
    </cfRule>
  </conditionalFormatting>
  <conditionalFormatting sqref="J4:J12">
    <cfRule type="expression" priority="3" dxfId="1" stopIfTrue="1">
      <formula>$J4&lt;&gt;"bezahlt"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20" customWidth="1" min="3" max="3"/>
    <col width="18" customWidth="1" min="4" max="4"/>
    <col width="20" customWidth="1" min="5" max="5"/>
    <col width="4" customWidth="1" min="6" max="6"/>
    <col width="4" customWidth="1" min="7" max="7"/>
    <col width="24" customWidth="1" min="8" max="8"/>
    <col width="15" customWidth="1" min="9" max="9"/>
    <col width="14" customWidth="1" min="11" max="11"/>
    <col width="10" customWidth="1" min="12" max="12"/>
  </cols>
  <sheetData>
    <row r="1" ht="24" customHeight="1">
      <c r="A1" s="20" t="inlineStr">
        <is>
          <t>Übersicht – Provisionsabrechnung 2026</t>
        </is>
      </c>
    </row>
    <row r="3">
      <c r="A3" s="21" t="inlineStr">
        <is>
          <t>Kennzahlen</t>
        </is>
      </c>
      <c r="B3" s="22" t="n"/>
      <c r="H3" s="21" t="inlineStr">
        <is>
          <t>Stammdaten: Provisionssätze</t>
        </is>
      </c>
      <c r="I3" s="22" t="n"/>
      <c r="K3" s="23" t="inlineStr">
        <is>
          <t>Zahlungsstatus</t>
        </is>
      </c>
      <c r="L3" s="23" t="inlineStr">
        <is>
          <t>Anzahl</t>
        </is>
      </c>
    </row>
    <row r="4">
      <c r="A4" s="24" t="inlineStr">
        <is>
          <t>Gesamt-Netto-Umsatz</t>
        </is>
      </c>
      <c r="B4" s="25">
        <f>SUM(Provisionsdaten!H4:H12)</f>
        <v/>
      </c>
      <c r="H4" s="23" t="inlineStr">
        <is>
          <t>Produktgruppe</t>
        </is>
      </c>
      <c r="I4" s="23" t="inlineStr">
        <is>
          <t>Provisionssatz</t>
        </is>
      </c>
      <c r="K4" s="26" t="inlineStr">
        <is>
          <t>bezahlt</t>
        </is>
      </c>
      <c r="L4" s="27">
        <f>COUNTIF(Provisionsdaten!J4:J12,"bezahlt")</f>
        <v/>
      </c>
    </row>
    <row r="5">
      <c r="A5" s="28" t="inlineStr">
        <is>
          <t>Auszahlbare Provisionen</t>
        </is>
      </c>
      <c r="B5" s="29">
        <f>SUM(Provisionsdaten!L4:L12)</f>
        <v/>
      </c>
      <c r="H5" s="30" t="inlineStr">
        <is>
          <t>IT-Beratung</t>
        </is>
      </c>
      <c r="I5" s="6" t="n">
        <v>0.08</v>
      </c>
      <c r="K5" s="31" t="inlineStr">
        <is>
          <t>offen</t>
        </is>
      </c>
      <c r="L5" s="27">
        <f>COUNTIF(Provisionsdaten!J4:J12,"offen")</f>
        <v/>
      </c>
    </row>
    <row r="6">
      <c r="A6" s="24" t="inlineStr">
        <is>
          <t>Durchschnittlicher Provisionsbetrag</t>
        </is>
      </c>
      <c r="B6" s="32">
        <f>AVERAGE(Provisionsdaten!L4:L12)</f>
        <v/>
      </c>
      <c r="H6" s="30" t="inlineStr">
        <is>
          <t>Software-Lizenzen</t>
        </is>
      </c>
      <c r="I6" s="6" t="n">
        <v>0.05</v>
      </c>
      <c r="K6" s="31" t="inlineStr">
        <is>
          <t>storniert</t>
        </is>
      </c>
      <c r="L6" s="27">
        <f>COUNTIF(Provisionsdaten!J4:J12,"storniert")</f>
        <v/>
      </c>
    </row>
    <row r="7">
      <c r="A7" s="28" t="inlineStr">
        <is>
          <t>Anzahl Rechnungen</t>
        </is>
      </c>
      <c r="B7" s="33">
        <f>COUNTA(Provisionsdaten!C4:C12)</f>
        <v/>
      </c>
      <c r="H7" s="30" t="inlineStr">
        <is>
          <t>Cloud-Dienstleistungen</t>
        </is>
      </c>
      <c r="I7" s="6" t="n">
        <v>0.075</v>
      </c>
    </row>
    <row r="8">
      <c r="A8" s="24" t="inlineStr">
        <is>
          <t>Anzahl bezahlter Rechnungen</t>
        </is>
      </c>
      <c r="B8" s="34">
        <f>COUNTIF(Provisionsdaten!J4:J12,"bezahlt")</f>
        <v/>
      </c>
      <c r="H8" s="30" t="inlineStr">
        <is>
          <t>Hardware</t>
        </is>
      </c>
      <c r="I8" s="6" t="n">
        <v>0.03</v>
      </c>
    </row>
    <row r="9">
      <c r="A9" s="28" t="inlineStr">
        <is>
          <t>Anteil bezahlter Rechnungen</t>
        </is>
      </c>
      <c r="B9" s="35">
        <f>IFERROR(COUNTIF(Provisionsdaten!J4:J12,"bezahlt")/COUNTA(Provisionsdaten!C4:C12),0)</f>
        <v/>
      </c>
    </row>
    <row r="10">
      <c r="A10" s="24" t="inlineStr">
        <is>
          <t>Offene Umsatzpositionen</t>
        </is>
      </c>
      <c r="B10" s="36">
        <f>COUNTIF(Provisionsdaten!J4:J12,"offen")</f>
        <v/>
      </c>
    </row>
    <row r="11">
      <c r="A11" s="28" t="inlineStr">
        <is>
          <t>Stornierte Rechnungen</t>
        </is>
      </c>
      <c r="B11" s="37">
        <f>COUNTIF(Provisionsdaten!J4:J12,"storniert")</f>
        <v/>
      </c>
    </row>
    <row r="13">
      <c r="A13" s="21" t="inlineStr">
        <is>
          <t>Mitarbeitenden-Auswertung</t>
        </is>
      </c>
      <c r="B13" s="22" t="n"/>
      <c r="C13" s="22" t="n"/>
      <c r="D13" s="22" t="n"/>
      <c r="E13" s="22" t="n"/>
    </row>
    <row r="14" ht="28" customHeight="1">
      <c r="A14" s="2" t="inlineStr">
        <is>
          <t>Mitarbeitende/r</t>
        </is>
      </c>
      <c r="B14" s="2" t="inlineStr">
        <is>
          <t>Netto-Umsatz</t>
        </is>
      </c>
      <c r="C14" s="2" t="inlineStr">
        <is>
          <t>Auszahlbare Provision</t>
        </is>
      </c>
      <c r="D14" s="2" t="inlineStr">
        <is>
          <t>Anzahl Rechnungen</t>
        </is>
      </c>
      <c r="E14" s="2" t="inlineStr">
        <is>
          <t>Anteil am Gesamtumsatz</t>
        </is>
      </c>
    </row>
    <row r="15">
      <c r="A15" s="9" t="inlineStr">
        <is>
          <t>Anna Müller</t>
        </is>
      </c>
      <c r="B15" s="8">
        <f>SUMIF(Provisionsdaten!D:D,A15,Provisionsdaten!H:H)</f>
        <v/>
      </c>
      <c r="C15" s="25">
        <f>SUMIF(Provisionsdaten!D:D,A15,Provisionsdaten!L:L)</f>
        <v/>
      </c>
      <c r="D15" s="38">
        <f>COUNTIF(Provisionsdaten!D:D,A15)</f>
        <v/>
      </c>
      <c r="E15" s="7">
        <f>IFERROR(B15/$B$4,0)</f>
        <v/>
      </c>
    </row>
    <row r="16">
      <c r="A16" s="16" t="inlineStr">
        <is>
          <t>Lukas Schneider</t>
        </is>
      </c>
      <c r="B16" s="15">
        <f>SUMIF(Provisionsdaten!D:D,A16,Provisionsdaten!H:H)</f>
        <v/>
      </c>
      <c r="C16" s="29">
        <f>SUMIF(Provisionsdaten!D:D,A16,Provisionsdaten!L:L)</f>
        <v/>
      </c>
      <c r="D16" s="39">
        <f>COUNTIF(Provisionsdaten!D:D,A16)</f>
        <v/>
      </c>
      <c r="E16" s="14">
        <f>IFERROR(B16/$B$4,0)</f>
        <v/>
      </c>
    </row>
    <row r="17">
      <c r="A17" s="9" t="inlineStr">
        <is>
          <t>Julia Weber</t>
        </is>
      </c>
      <c r="B17" s="8">
        <f>SUMIF(Provisionsdaten!D:D,A17,Provisionsdaten!H:H)</f>
        <v/>
      </c>
      <c r="C17" s="25">
        <f>SUMIF(Provisionsdaten!D:D,A17,Provisionsdaten!L:L)</f>
        <v/>
      </c>
      <c r="D17" s="38">
        <f>COUNTIF(Provisionsdaten!D:D,A17)</f>
        <v/>
      </c>
      <c r="E17" s="7">
        <f>IFERROR(B17/$B$4,0)</f>
        <v/>
      </c>
    </row>
    <row r="18">
      <c r="A18" s="16" t="inlineStr">
        <is>
          <t>Maximilian Fischer</t>
        </is>
      </c>
      <c r="B18" s="15">
        <f>SUMIF(Provisionsdaten!D:D,A18,Provisionsdaten!H:H)</f>
        <v/>
      </c>
      <c r="C18" s="29">
        <f>SUMIF(Provisionsdaten!D:D,A18,Provisionsdaten!L:L)</f>
        <v/>
      </c>
      <c r="D18" s="39">
        <f>COUNTIF(Provisionsdaten!D:D,A18)</f>
        <v/>
      </c>
      <c r="E18" s="14">
        <f>IFERROR(B18/$B$4,0)</f>
        <v/>
      </c>
    </row>
    <row r="19">
      <c r="A19" s="9" t="inlineStr">
        <is>
          <t>Sophie Wagner</t>
        </is>
      </c>
      <c r="B19" s="8">
        <f>SUMIF(Provisionsdaten!D:D,A19,Provisionsdaten!H:H)</f>
        <v/>
      </c>
      <c r="C19" s="25">
        <f>SUMIF(Provisionsdaten!D:D,A19,Provisionsdaten!L:L)</f>
        <v/>
      </c>
      <c r="D19" s="38">
        <f>COUNTIF(Provisionsdaten!D:D,A19)</f>
        <v/>
      </c>
      <c r="E19" s="7">
        <f>IFERROR(B19/$B$4,0)</f>
        <v/>
      </c>
    </row>
    <row r="20">
      <c r="A20" s="16" t="inlineStr">
        <is>
          <t>Felix Becker</t>
        </is>
      </c>
      <c r="B20" s="15">
        <f>SUMIF(Provisionsdaten!D:D,A20,Provisionsdaten!H:H)</f>
        <v/>
      </c>
      <c r="C20" s="29">
        <f>SUMIF(Provisionsdaten!D:D,A20,Provisionsdaten!L:L)</f>
        <v/>
      </c>
      <c r="D20" s="39">
        <f>COUNTIF(Provisionsdaten!D:D,A20)</f>
        <v/>
      </c>
      <c r="E20" s="14">
        <f>IFERROR(B20/$B$4,0)</f>
        <v/>
      </c>
    </row>
    <row r="21">
      <c r="A21" s="9" t="inlineStr">
        <is>
          <t>Laura Hoffmann</t>
        </is>
      </c>
      <c r="B21" s="8">
        <f>SUMIF(Provisionsdaten!D:D,A21,Provisionsdaten!H:H)</f>
        <v/>
      </c>
      <c r="C21" s="25">
        <f>SUMIF(Provisionsdaten!D:D,A21,Provisionsdaten!L:L)</f>
        <v/>
      </c>
      <c r="D21" s="38">
        <f>COUNTIF(Provisionsdaten!D:D,A21)</f>
        <v/>
      </c>
      <c r="E21" s="7">
        <f>IFERROR(B21/$B$4,0)</f>
        <v/>
      </c>
    </row>
    <row r="22">
      <c r="A22" s="16" t="inlineStr">
        <is>
          <t>Jonas Richter</t>
        </is>
      </c>
      <c r="B22" s="15">
        <f>SUMIF(Provisionsdaten!D:D,A22,Provisionsdaten!H:H)</f>
        <v/>
      </c>
      <c r="C22" s="29">
        <f>SUMIF(Provisionsdaten!D:D,A22,Provisionsdaten!L:L)</f>
        <v/>
      </c>
      <c r="D22" s="39">
        <f>COUNTIF(Provisionsdaten!D:D,A22)</f>
        <v/>
      </c>
      <c r="E22" s="14">
        <f>IFERROR(B22/$B$4,0)</f>
        <v/>
      </c>
    </row>
    <row r="23">
      <c r="A23" s="9" t="inlineStr">
        <is>
          <t>Marie Klein</t>
        </is>
      </c>
      <c r="B23" s="8">
        <f>SUMIF(Provisionsdaten!D:D,A23,Provisionsdaten!H:H)</f>
        <v/>
      </c>
      <c r="C23" s="25">
        <f>SUMIF(Provisionsdaten!D:D,A23,Provisionsdaten!L:L)</f>
        <v/>
      </c>
      <c r="D23" s="38">
        <f>COUNTIF(Provisionsdaten!D:D,A23)</f>
        <v/>
      </c>
      <c r="E23" s="7">
        <f>IFERROR(B23/$B$4,0)</f>
        <v/>
      </c>
    </row>
  </sheetData>
  <mergeCells count="4">
    <mergeCell ref="A1:F1"/>
    <mergeCell ref="A3:B3"/>
    <mergeCell ref="H3:I3"/>
    <mergeCell ref="A13:E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" customWidth="1" min="1" max="1"/>
    <col width="110" customWidth="1" min="2" max="2"/>
  </cols>
  <sheetData>
    <row r="1" ht="24" customHeight="1">
      <c r="A1" s="20" t="inlineStr">
        <is>
          <t>Hinweise zur Provisionsabrechnung 2026</t>
        </is>
      </c>
    </row>
    <row r="3">
      <c r="A3" s="23" t="inlineStr">
        <is>
          <t>Nr.</t>
        </is>
      </c>
      <c r="B3" s="23" t="inlineStr">
        <is>
          <t>Hinweis</t>
        </is>
      </c>
    </row>
    <row r="4" ht="26" customHeight="1">
      <c r="A4" s="40" t="n">
        <v>1</v>
      </c>
      <c r="B4" s="41" t="inlineStr">
        <is>
          <t>Neue Rechnungspositionen ausschließlich im Blatt „Provisionsdaten“ ergänzen.</t>
        </is>
      </c>
    </row>
    <row r="5" ht="26" customHeight="1">
      <c r="A5" s="42" t="n">
        <v>2</v>
      </c>
      <c r="B5" s="43" t="inlineStr">
        <is>
          <t>Den Netto-Umsatz stets ohne Umsatzsteuer erfassen.</t>
        </is>
      </c>
    </row>
    <row r="6" ht="26" customHeight="1">
      <c r="A6" s="40" t="n">
        <v>3</v>
      </c>
      <c r="B6" s="41" t="inlineStr">
        <is>
          <t>Für reguläre Umsatzsteuerfälle den USt.-Satz mit 19 %, für begünstigte Leistungen gegebenenfalls mit 7 % erfassen.</t>
        </is>
      </c>
    </row>
    <row r="7" ht="26" customHeight="1">
      <c r="A7" s="42" t="n">
        <v>4</v>
      </c>
      <c r="B7" s="43" t="inlineStr">
        <is>
          <t>Provisionen werden erst berechnet, wenn der Zahlungsstatus „bezahlt“ lautet.</t>
        </is>
      </c>
    </row>
    <row r="8" ht="26" customHeight="1">
      <c r="A8" s="40" t="n">
        <v>5</v>
      </c>
      <c r="B8" s="41" t="inlineStr">
        <is>
          <t>Stornierte Rechnungen werden nicht ausgezahlt.</t>
        </is>
      </c>
    </row>
    <row r="9" ht="26" customHeight="1">
      <c r="A9" s="42" t="n">
        <v>6</v>
      </c>
      <c r="B9" s="43" t="inlineStr">
        <is>
          <t>Provisionssätze ausschließlich in der Stammdatentabelle der „Übersicht“ ändern (Zellen I5 bis I8).</t>
        </is>
      </c>
    </row>
    <row r="10" ht="26" customHeight="1">
      <c r="A10" s="40" t="n">
        <v>7</v>
      </c>
      <c r="B10" s="41" t="inlineStr">
        <is>
          <t>Hellgelb hinterlegte Zellen sind Eingabefelder; alle übrigen Werte werden automatisch berechnet.</t>
        </is>
      </c>
    </row>
    <row r="11" ht="26" customHeight="1">
      <c r="A11" s="42" t="n">
        <v>8</v>
      </c>
      <c r="B11" s="43" t="inlineStr">
        <is>
          <t>Das Workbook ersetzt keine Prüfung durch Finanzbuchhaltung, Steuerberatung oder DATEV-Prozesse.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2026-07-30T13:23:38Z</dcterms:created>
  <dcterms:modified xmlns:dcterms="http://purl.org/dc/terms/" xmlns:xsi="http://www.w3.org/2001/XMLSchema-instance" xsi:type="dcterms:W3CDTF">2026-07-30T13:23:38Z</dcterms:modified>
</cp:coreProperties>
</file>