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mmobiliendaten" sheetId="1" state="visible" r:id="rId1"/>
    <sheet xmlns:r="http://schemas.openxmlformats.org/officeDocument/2006/relationships" name="Zusammenfassung" sheetId="2" state="visible" r:id="rId2"/>
    <sheet xmlns:r="http://schemas.openxmlformats.org/officeDocument/2006/relationships" name="Hinweise"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0,00 &quot;€&quot;"/>
    <numFmt numFmtId="166" formatCode="#.##0 &quot;€&quot;"/>
    <numFmt numFmtId="167" formatCode="0,0%"/>
  </numFmts>
  <fonts count="8">
    <font>
      <name val="Calibri"/>
      <family val="2"/>
      <color theme="1"/>
      <sz val="11"/>
      <scheme val="minor"/>
    </font>
    <font>
      <name val="Calibri"/>
      <b val="1"/>
      <color rgb="002E3A47"/>
      <sz val="16"/>
    </font>
    <font>
      <i val="1"/>
      <color rgb="00555555"/>
      <sz val="10"/>
    </font>
    <font>
      <name val="Calibri"/>
      <b val="1"/>
      <color rgb="00FFFFFF"/>
      <sz val="11"/>
    </font>
    <font>
      <name val="Calibri"/>
      <sz val="10.5"/>
    </font>
    <font>
      <name val="Calibri"/>
      <b val="1"/>
      <color rgb="002E3A47"/>
      <sz val="11"/>
    </font>
    <font>
      <b val="1"/>
      <color rgb="002E3A47"/>
    </font>
    <font>
      <b val="1"/>
      <color rgb="002E3A47"/>
      <sz val="10.5"/>
    </font>
  </fonts>
  <fills count="7">
    <fill>
      <patternFill/>
    </fill>
    <fill>
      <patternFill patternType="gray125"/>
    </fill>
    <fill>
      <patternFill patternType="solid">
        <fgColor rgb="002E3A47"/>
      </patternFill>
    </fill>
    <fill>
      <patternFill patternType="solid">
        <fgColor rgb="00F0FDFA"/>
      </patternFill>
    </fill>
    <fill>
      <patternFill patternType="solid">
        <fgColor rgb="00FFFBEB"/>
      </patternFill>
    </fill>
    <fill>
      <patternFill patternType="solid">
        <fgColor rgb="00FFFFFF"/>
      </patternFill>
    </fill>
    <fill>
      <patternFill patternType="solid">
        <fgColor rgb="00D4A017"/>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left" vertical="center" wrapText="1"/>
    </xf>
    <xf numFmtId="0" fontId="3" fillId="2" borderId="1" applyAlignment="1" pivotButton="0" quotePrefix="0" xfId="0">
      <alignment horizontal="center" vertical="center" wrapText="1"/>
    </xf>
    <xf numFmtId="0" fontId="4" fillId="0" borderId="1" applyAlignment="1" pivotButton="0" quotePrefix="0" xfId="0">
      <alignment horizontal="right" vertical="center"/>
    </xf>
    <xf numFmtId="0" fontId="4" fillId="0" borderId="1" applyAlignment="1" pivotButton="0" quotePrefix="0" xfId="0">
      <alignment horizontal="left" vertical="center" wrapText="1"/>
    </xf>
    <xf numFmtId="164" fontId="4" fillId="3" borderId="1" applyAlignment="1" pivotButton="0" quotePrefix="0" xfId="0">
      <alignment horizontal="right" vertical="center"/>
    </xf>
    <xf numFmtId="165" fontId="4" fillId="3" borderId="1" applyAlignment="1" pivotButton="0" quotePrefix="0" xfId="0">
      <alignment horizontal="right" vertical="center"/>
    </xf>
    <xf numFmtId="166" fontId="4" fillId="3" borderId="1" applyAlignment="1" pivotButton="0" quotePrefix="0" xfId="0">
      <alignment horizontal="right" vertical="center"/>
    </xf>
    <xf numFmtId="167" fontId="4" fillId="4" borderId="1" applyAlignment="1" pivotButton="0" quotePrefix="0" xfId="0">
      <alignment horizontal="right" vertical="center"/>
    </xf>
    <xf numFmtId="166" fontId="4" fillId="4" borderId="1" applyAlignment="1" pivotButton="0" quotePrefix="0" xfId="0">
      <alignment horizontal="right" vertical="center"/>
    </xf>
    <xf numFmtId="164" fontId="4" fillId="5" borderId="1" applyAlignment="1" pivotButton="0" quotePrefix="0" xfId="0">
      <alignment horizontal="right" vertical="center"/>
    </xf>
    <xf numFmtId="165" fontId="4" fillId="5" borderId="1" applyAlignment="1" pivotButton="0" quotePrefix="0" xfId="0">
      <alignment horizontal="right" vertical="center"/>
    </xf>
    <xf numFmtId="166" fontId="4" fillId="5" borderId="1" applyAlignment="1" pivotButton="0" quotePrefix="0" xfId="0">
      <alignment horizontal="right" vertical="center"/>
    </xf>
    <xf numFmtId="0" fontId="5" fillId="6" borderId="1" applyAlignment="1" pivotButton="0" quotePrefix="0" xfId="0">
      <alignment horizontal="right" vertical="center"/>
    </xf>
    <xf numFmtId="164" fontId="5" fillId="6" borderId="1" applyAlignment="1" pivotButton="0" quotePrefix="0" xfId="0">
      <alignment horizontal="right" vertical="center"/>
    </xf>
    <xf numFmtId="165" fontId="5" fillId="6" borderId="1" applyAlignment="1" pivotButton="0" quotePrefix="0" xfId="0">
      <alignment horizontal="right" vertical="center"/>
    </xf>
    <xf numFmtId="166" fontId="5" fillId="6" borderId="1" applyAlignment="1" pivotButton="0" quotePrefix="0" xfId="0">
      <alignment horizontal="right" vertical="center"/>
    </xf>
    <xf numFmtId="167" fontId="5" fillId="6" borderId="1" applyAlignment="1" pivotButton="0" quotePrefix="0" xfId="0">
      <alignment horizontal="right" vertical="center"/>
    </xf>
    <xf numFmtId="164" fontId="6" fillId="3" borderId="1" applyAlignment="1" pivotButton="0" quotePrefix="0" xfId="0">
      <alignment horizontal="right" vertical="center"/>
    </xf>
    <xf numFmtId="166" fontId="6" fillId="5" borderId="1" applyAlignment="1" pivotButton="0" quotePrefix="0" xfId="0">
      <alignment horizontal="right" vertical="center"/>
    </xf>
    <xf numFmtId="166" fontId="6" fillId="3" borderId="1" applyAlignment="1" pivotButton="0" quotePrefix="0" xfId="0">
      <alignment horizontal="right" vertical="center"/>
    </xf>
    <xf numFmtId="165" fontId="6" fillId="3" borderId="1" applyAlignment="1" pivotButton="0" quotePrefix="0" xfId="0">
      <alignment horizontal="right" vertical="center"/>
    </xf>
    <xf numFmtId="167" fontId="6" fillId="5" borderId="1" applyAlignment="1" pivotButton="0" quotePrefix="0" xfId="0">
      <alignment horizontal="right" vertical="center"/>
    </xf>
    <xf numFmtId="0" fontId="5" fillId="6" borderId="1" pivotButton="0" quotePrefix="0" xfId="0"/>
    <xf numFmtId="0" fontId="4" fillId="0" borderId="1" pivotButton="0" quotePrefix="0" xfId="0"/>
    <xf numFmtId="166" fontId="4" fillId="0" borderId="1" pivotButton="0" quotePrefix="0" xfId="0"/>
    <xf numFmtId="166" fontId="0" fillId="0" borderId="1" pivotButton="0" quotePrefix="0" xfId="0"/>
    <xf numFmtId="0" fontId="7" fillId="3" borderId="1" applyAlignment="1" pivotButton="0" quotePrefix="0" xfId="0">
      <alignment horizontal="left" vertical="center" wrapText="1"/>
    </xf>
    <xf numFmtId="0" fontId="4" fillId="3" borderId="1" applyAlignment="1" pivotButton="0" quotePrefix="0" xfId="0">
      <alignment horizontal="left" vertical="center" wrapText="1"/>
    </xf>
    <xf numFmtId="0" fontId="7" fillId="5" borderId="1" applyAlignment="1" pivotButton="0" quotePrefix="0" xfId="0">
      <alignment horizontal="left" vertical="center" wrapText="1"/>
    </xf>
    <xf numFmtId="0" fontId="4" fillId="5" borderId="1" applyAlignment="1" pivotButton="0" quotePrefix="0" xfId="0">
      <alignment horizontal="left" vertical="center" wrapText="1"/>
    </xf>
  </cellXfs>
  <cellStyles count="1">
    <cellStyle name="Normal" xfId="0" builtinId="0" hidden="0"/>
  </cellStyles>
  <dxfs count="2">
    <dxf>
      <font>
        <b val="1"/>
        <color rgb="00DC2626"/>
      </font>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Bodenwert je Objekt</a:t>
            </a:r>
          </a:p>
        </rich>
      </tx>
    </title>
    <plotArea>
      <barChart>
        <barDir val="col"/>
        <grouping val="clustered"/>
        <ser>
          <idx val="0"/>
          <order val="0"/>
          <tx>
            <strRef>
              <f>'Zusammenfassung'!B14</f>
            </strRef>
          </tx>
          <spPr>
            <a:solidFill xmlns:a="http://schemas.openxmlformats.org/drawingml/2006/main">
              <a:srgbClr val="2E3A47"/>
            </a:solidFill>
            <a:ln xmlns:a="http://schemas.openxmlformats.org/drawingml/2006/main">
              <a:prstDash val="solid"/>
            </a:ln>
          </spPr>
          <cat>
            <numRef>
              <f>'Zusammenfassung'!$A$15:$A$23</f>
            </numRef>
          </cat>
          <val>
            <numRef>
              <f>'Zusammenfassung'!$B$15:$B$23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Objekt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Bodenwert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Durchschnittliche Kostenstruktur</a:t>
            </a:r>
          </a:p>
        </rich>
      </tx>
    </title>
    <plotArea>
      <pieChart>
        <varyColors val="1"/>
        <ser>
          <idx val="0"/>
          <order val="0"/>
          <tx>
            <strRef>
              <f>'Zusammenfassung'!B25</f>
            </strRef>
          </tx>
          <spPr>
            <a:ln xmlns:a="http://schemas.openxmlformats.org/drawingml/2006/main">
              <a:prstDash val="solid"/>
            </a:ln>
          </spPr>
          <cat>
            <numRef>
              <f>'Zusammenfassung'!$A$26:$A$30</f>
            </numRef>
          </cat>
          <val>
            <numRef>
              <f>'Zusammenfassung'!$B$26:$B$30</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23</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5"/>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6" customWidth="1" min="1" max="1"/>
    <col width="30" customWidth="1" min="2" max="2"/>
    <col width="14" customWidth="1" min="3" max="3"/>
    <col width="16" customWidth="1" min="4" max="4"/>
    <col width="16" customWidth="1" min="5" max="5"/>
    <col width="18" customWidth="1" min="6" max="6"/>
    <col width="15" customWidth="1" min="7" max="7"/>
    <col width="15" customWidth="1" min="8" max="8"/>
    <col width="13" customWidth="1" min="9" max="9"/>
    <col width="14" customWidth="1" min="10" max="10"/>
    <col width="14" customWidth="1" min="11" max="11"/>
    <col width="16" customWidth="1" min="12" max="12"/>
    <col width="15" customWidth="1" min="13" max="13"/>
    <col width="18" customWidth="1" min="14" max="14"/>
    <col width="18" customWidth="1" min="15" max="15"/>
    <col width="16" customWidth="1" min="16" max="16"/>
  </cols>
  <sheetData>
    <row r="1" ht="28" customHeight="1">
      <c r="A1" s="1" t="inlineStr">
        <is>
          <t>Residualwertverfahren – Grundstücksbewertung nach Bauträgerkalkulation</t>
        </is>
      </c>
    </row>
    <row r="2">
      <c r="A2" s="2" t="inlineStr">
        <is>
          <t>Stichtag: 18.07.2026</t>
        </is>
      </c>
    </row>
    <row r="4">
      <c r="A4" s="3" t="inlineStr">
        <is>
          <t>Nr.</t>
        </is>
      </c>
      <c r="B4" s="3" t="inlineStr">
        <is>
          <t>Objekt / Standort</t>
        </is>
      </c>
      <c r="C4" s="3" t="inlineStr">
        <is>
          <t>Grundstücksfläche (m²)</t>
        </is>
      </c>
      <c r="D4" s="3" t="inlineStr">
        <is>
          <t>Bruttogeschossfläche BGF (m²)</t>
        </is>
      </c>
      <c r="E4" s="3" t="inlineStr">
        <is>
          <t>Verkaufspreis pro m² BGF (€)</t>
        </is>
      </c>
      <c r="F4" s="3" t="inlineStr">
        <is>
          <t>Ertragswert nach Fertigstellung (€)</t>
        </is>
      </c>
      <c r="G4" s="3" t="inlineStr">
        <is>
          <t>Baukosten pro m² BGF (€)</t>
        </is>
      </c>
      <c r="H4" s="3" t="inlineStr">
        <is>
          <t>Baukosten gesamt (€)</t>
        </is>
      </c>
      <c r="I4" s="3" t="inlineStr">
        <is>
          <t>Baunebenkosten (%)</t>
        </is>
      </c>
      <c r="J4" s="3" t="inlineStr">
        <is>
          <t>Baunebenkosten (€)</t>
        </is>
      </c>
      <c r="K4" s="3" t="inlineStr">
        <is>
          <t>Gewinn-/Risikozuschlag (%)</t>
        </is>
      </c>
      <c r="L4" s="3" t="inlineStr">
        <is>
          <t>Gewinn-/Risikozuschlag (€)</t>
        </is>
      </c>
      <c r="M4" s="3" t="inlineStr">
        <is>
          <t>Finanzierungskosten (€)</t>
        </is>
      </c>
      <c r="N4" s="3" t="inlineStr">
        <is>
          <t>Gesamtherstellungskosten (€)</t>
        </is>
      </c>
      <c r="O4" s="3" t="inlineStr">
        <is>
          <t>Bodenwert / Residualwert (€)</t>
        </is>
      </c>
      <c r="P4" s="3" t="inlineStr">
        <is>
          <t>Bodenwert pro m² Grundstück (€/m²)</t>
        </is>
      </c>
    </row>
    <row r="5">
      <c r="A5" s="4" t="n">
        <v>1</v>
      </c>
      <c r="B5" s="5" t="inlineStr">
        <is>
          <t>Wohnquartier Berlin-Pankow</t>
        </is>
      </c>
      <c r="C5" s="6" t="n">
        <v>1800</v>
      </c>
      <c r="D5" s="6" t="n">
        <v>5200</v>
      </c>
      <c r="E5" s="7" t="n">
        <v>3450</v>
      </c>
      <c r="F5" s="8">
        <f>D5*E5</f>
        <v/>
      </c>
      <c r="G5" s="7" t="n">
        <v>2150</v>
      </c>
      <c r="H5" s="8">
        <f>D5*G5</f>
        <v/>
      </c>
      <c r="I5" s="9" t="n">
        <v>0.21</v>
      </c>
      <c r="J5" s="8">
        <f>H5*I5</f>
        <v/>
      </c>
      <c r="K5" s="9" t="n">
        <v>0.155</v>
      </c>
      <c r="L5" s="8">
        <f>(H5+J5)*K5</f>
        <v/>
      </c>
      <c r="M5" s="10" t="n">
        <v>85000</v>
      </c>
      <c r="N5" s="8">
        <f>H5+J5+L5+M5</f>
        <v/>
      </c>
      <c r="O5" s="8">
        <f>F5-N5</f>
        <v/>
      </c>
      <c r="P5" s="7">
        <f>IFERROR(O5/C5,0)</f>
        <v/>
      </c>
    </row>
    <row r="6">
      <c r="A6" s="4" t="n">
        <v>2</v>
      </c>
      <c r="B6" s="5" t="inlineStr">
        <is>
          <t>Bürokomplex München-Ost</t>
        </is>
      </c>
      <c r="C6" s="11" t="n">
        <v>2400</v>
      </c>
      <c r="D6" s="11" t="n">
        <v>8600</v>
      </c>
      <c r="E6" s="12" t="n">
        <v>4600</v>
      </c>
      <c r="F6" s="13">
        <f>D6*E6</f>
        <v/>
      </c>
      <c r="G6" s="12" t="n">
        <v>2450</v>
      </c>
      <c r="H6" s="13">
        <f>D6*G6</f>
        <v/>
      </c>
      <c r="I6" s="9" t="n">
        <v>0.195</v>
      </c>
      <c r="J6" s="13">
        <f>H6*I6</f>
        <v/>
      </c>
      <c r="K6" s="9" t="n">
        <v>0.16</v>
      </c>
      <c r="L6" s="13">
        <f>(H6+J6)*K6</f>
        <v/>
      </c>
      <c r="M6" s="10" t="n">
        <v>210000</v>
      </c>
      <c r="N6" s="13">
        <f>H6+J6+L6+M6</f>
        <v/>
      </c>
      <c r="O6" s="13">
        <f>F6-N6</f>
        <v/>
      </c>
      <c r="P6" s="12">
        <f>IFERROR(O6/C6,0)</f>
        <v/>
      </c>
    </row>
    <row r="7">
      <c r="A7" s="4" t="n">
        <v>3</v>
      </c>
      <c r="B7" s="5" t="inlineStr">
        <is>
          <t>Wohnpark Hamburg-Altona</t>
        </is>
      </c>
      <c r="C7" s="6" t="n">
        <v>1500</v>
      </c>
      <c r="D7" s="6" t="n">
        <v>4200</v>
      </c>
      <c r="E7" s="7" t="n">
        <v>3600</v>
      </c>
      <c r="F7" s="8">
        <f>D7*E7</f>
        <v/>
      </c>
      <c r="G7" s="7" t="n">
        <v>2100</v>
      </c>
      <c r="H7" s="8">
        <f>D7*G7</f>
        <v/>
      </c>
      <c r="I7" s="9" t="n">
        <v>0.2</v>
      </c>
      <c r="J7" s="8">
        <f>H7*I7</f>
        <v/>
      </c>
      <c r="K7" s="9" t="n">
        <v>0.15</v>
      </c>
      <c r="L7" s="8">
        <f>(H7+J7)*K7</f>
        <v/>
      </c>
      <c r="M7" s="10" t="n">
        <v>70000</v>
      </c>
      <c r="N7" s="8">
        <f>H7+J7+L7+M7</f>
        <v/>
      </c>
      <c r="O7" s="8">
        <f>F7-N7</f>
        <v/>
      </c>
      <c r="P7" s="7">
        <f>IFERROR(O7/C7,0)</f>
        <v/>
      </c>
    </row>
    <row r="8">
      <c r="A8" s="4" t="n">
        <v>4</v>
      </c>
      <c r="B8" s="5" t="inlineStr">
        <is>
          <t>Geschäftshaus Köln-Ehrenfeld</t>
        </is>
      </c>
      <c r="C8" s="11" t="n">
        <v>1100</v>
      </c>
      <c r="D8" s="11" t="n">
        <v>3300</v>
      </c>
      <c r="E8" s="12" t="n">
        <v>3300</v>
      </c>
      <c r="F8" s="13">
        <f>D8*E8</f>
        <v/>
      </c>
      <c r="G8" s="12" t="n">
        <v>2050</v>
      </c>
      <c r="H8" s="13">
        <f>D8*G8</f>
        <v/>
      </c>
      <c r="I8" s="9" t="n">
        <v>0.185</v>
      </c>
      <c r="J8" s="13">
        <f>H8*I8</f>
        <v/>
      </c>
      <c r="K8" s="9" t="n">
        <v>0.145</v>
      </c>
      <c r="L8" s="13">
        <f>(H8+J8)*K8</f>
        <v/>
      </c>
      <c r="M8" s="10" t="n">
        <v>55000</v>
      </c>
      <c r="N8" s="13">
        <f>H8+J8+L8+M8</f>
        <v/>
      </c>
      <c r="O8" s="13">
        <f>F8-N8</f>
        <v/>
      </c>
      <c r="P8" s="12">
        <f>IFERROR(O8/C8,0)</f>
        <v/>
      </c>
    </row>
    <row r="9">
      <c r="A9" s="4" t="n">
        <v>5</v>
      </c>
      <c r="B9" s="5" t="inlineStr">
        <is>
          <t>Neubauviertel Frankfurt-Höchst</t>
        </is>
      </c>
      <c r="C9" s="6" t="n">
        <v>2000</v>
      </c>
      <c r="D9" s="6" t="n">
        <v>6100</v>
      </c>
      <c r="E9" s="7" t="n">
        <v>3900</v>
      </c>
      <c r="F9" s="8">
        <f>D9*E9</f>
        <v/>
      </c>
      <c r="G9" s="7" t="n">
        <v>2300</v>
      </c>
      <c r="H9" s="8">
        <f>D9*G9</f>
        <v/>
      </c>
      <c r="I9" s="9" t="n">
        <v>0.205</v>
      </c>
      <c r="J9" s="8">
        <f>H9*I9</f>
        <v/>
      </c>
      <c r="K9" s="9" t="n">
        <v>0.165</v>
      </c>
      <c r="L9" s="8">
        <f>(H9+J9)*K9</f>
        <v/>
      </c>
      <c r="M9" s="10" t="n">
        <v>120000</v>
      </c>
      <c r="N9" s="8">
        <f>H9+J9+L9+M9</f>
        <v/>
      </c>
      <c r="O9" s="8">
        <f>F9-N9</f>
        <v/>
      </c>
      <c r="P9" s="7">
        <f>IFERROR(O9/C9,0)</f>
        <v/>
      </c>
    </row>
    <row r="10">
      <c r="A10" s="4" t="n">
        <v>6</v>
      </c>
      <c r="B10" s="5" t="inlineStr">
        <is>
          <t>Stadthäuser Stuttgart-Vaihingen</t>
        </is>
      </c>
      <c r="C10" s="11" t="n">
        <v>1300</v>
      </c>
      <c r="D10" s="11" t="n">
        <v>3600</v>
      </c>
      <c r="E10" s="12" t="n">
        <v>3750</v>
      </c>
      <c r="F10" s="13">
        <f>D10*E10</f>
        <v/>
      </c>
      <c r="G10" s="12" t="n">
        <v>2200</v>
      </c>
      <c r="H10" s="13">
        <f>D10*G10</f>
        <v/>
      </c>
      <c r="I10" s="9" t="n">
        <v>0.19</v>
      </c>
      <c r="J10" s="13">
        <f>H10*I10</f>
        <v/>
      </c>
      <c r="K10" s="9" t="n">
        <v>0.15</v>
      </c>
      <c r="L10" s="13">
        <f>(H10+J10)*K10</f>
        <v/>
      </c>
      <c r="M10" s="10" t="n">
        <v>60000</v>
      </c>
      <c r="N10" s="13">
        <f>H10+J10+L10+M10</f>
        <v/>
      </c>
      <c r="O10" s="13">
        <f>F10-N10</f>
        <v/>
      </c>
      <c r="P10" s="12">
        <f>IFERROR(O10/C10,0)</f>
        <v/>
      </c>
    </row>
    <row r="11">
      <c r="A11" s="4" t="n">
        <v>7</v>
      </c>
      <c r="B11" s="5" t="inlineStr">
        <is>
          <t>Loftgebäude Düsseldorf-Flingern</t>
        </is>
      </c>
      <c r="C11" s="6" t="n">
        <v>950</v>
      </c>
      <c r="D11" s="6" t="n">
        <v>2800</v>
      </c>
      <c r="E11" s="7" t="n">
        <v>4100</v>
      </c>
      <c r="F11" s="8">
        <f>D11*E11</f>
        <v/>
      </c>
      <c r="G11" s="7" t="n">
        <v>2400</v>
      </c>
      <c r="H11" s="8">
        <f>D11*G11</f>
        <v/>
      </c>
      <c r="I11" s="9" t="n">
        <v>0.215</v>
      </c>
      <c r="J11" s="8">
        <f>H11*I11</f>
        <v/>
      </c>
      <c r="K11" s="9" t="n">
        <v>0.17</v>
      </c>
      <c r="L11" s="8">
        <f>(H11+J11)*K11</f>
        <v/>
      </c>
      <c r="M11" s="10" t="n">
        <v>48000</v>
      </c>
      <c r="N11" s="8">
        <f>H11+J11+L11+M11</f>
        <v/>
      </c>
      <c r="O11" s="8">
        <f>F11-N11</f>
        <v/>
      </c>
      <c r="P11" s="7">
        <f>IFERROR(O11/C11,0)</f>
        <v/>
      </c>
    </row>
    <row r="12">
      <c r="A12" s="4" t="n">
        <v>8</v>
      </c>
      <c r="B12" s="5" t="inlineStr">
        <is>
          <t>Wohnanlage Leipzig-Plagwitz</t>
        </is>
      </c>
      <c r="C12" s="11" t="n">
        <v>1650</v>
      </c>
      <c r="D12" s="11" t="n">
        <v>4500</v>
      </c>
      <c r="E12" s="12" t="n">
        <v>3050</v>
      </c>
      <c r="F12" s="13">
        <f>D12*E12</f>
        <v/>
      </c>
      <c r="G12" s="12" t="n">
        <v>1900</v>
      </c>
      <c r="H12" s="13">
        <f>D12*G12</f>
        <v/>
      </c>
      <c r="I12" s="9" t="n">
        <v>0.18</v>
      </c>
      <c r="J12" s="13">
        <f>H12*I12</f>
        <v/>
      </c>
      <c r="K12" s="9" t="n">
        <v>0.14</v>
      </c>
      <c r="L12" s="13">
        <f>(H12+J12)*K12</f>
        <v/>
      </c>
      <c r="M12" s="10" t="n">
        <v>42000</v>
      </c>
      <c r="N12" s="13">
        <f>H12+J12+L12+M12</f>
        <v/>
      </c>
      <c r="O12" s="13">
        <f>F12-N12</f>
        <v/>
      </c>
      <c r="P12" s="12">
        <f>IFERROR(O12/C12,0)</f>
        <v/>
      </c>
    </row>
    <row r="13">
      <c r="A13" s="4" t="n">
        <v>9</v>
      </c>
      <c r="B13" s="5" t="inlineStr">
        <is>
          <t>Mischnutzung Dresden-Neustadt</t>
        </is>
      </c>
      <c r="C13" s="6" t="n">
        <v>1200</v>
      </c>
      <c r="D13" s="6" t="n">
        <v>3400</v>
      </c>
      <c r="E13" s="7" t="n">
        <v>3200</v>
      </c>
      <c r="F13" s="8">
        <f>D13*E13</f>
        <v/>
      </c>
      <c r="G13" s="7" t="n">
        <v>1980</v>
      </c>
      <c r="H13" s="8">
        <f>D13*G13</f>
        <v/>
      </c>
      <c r="I13" s="9" t="n">
        <v>0.195</v>
      </c>
      <c r="J13" s="8">
        <f>H13*I13</f>
        <v/>
      </c>
      <c r="K13" s="9" t="n">
        <v>0.15</v>
      </c>
      <c r="L13" s="8">
        <f>(H13+J13)*K13</f>
        <v/>
      </c>
      <c r="M13" s="10" t="n">
        <v>46000</v>
      </c>
      <c r="N13" s="8">
        <f>H13+J13+L13+M13</f>
        <v/>
      </c>
      <c r="O13" s="8">
        <f>F13-N13</f>
        <v/>
      </c>
      <c r="P13" s="7">
        <f>IFERROR(O13/C13,0)</f>
        <v/>
      </c>
    </row>
    <row r="15">
      <c r="A15" s="14" t="inlineStr"/>
      <c r="B15" s="14" t="inlineStr">
        <is>
          <t>Summe / Durchschnitt</t>
        </is>
      </c>
      <c r="C15" s="15">
        <f>SUM(C5:C13)</f>
        <v/>
      </c>
      <c r="D15" s="15">
        <f>SUM(D5:D13)</f>
        <v/>
      </c>
      <c r="E15" s="16">
        <f>AVERAGE(E5:E13)</f>
        <v/>
      </c>
      <c r="F15" s="17">
        <f>SUM(F5:F13)</f>
        <v/>
      </c>
      <c r="G15" s="16">
        <f>AVERAGE(G5:G13)</f>
        <v/>
      </c>
      <c r="H15" s="17">
        <f>SUM(H5:H13)</f>
        <v/>
      </c>
      <c r="I15" s="18">
        <f>AVERAGE(I5:I13)</f>
        <v/>
      </c>
      <c r="J15" s="17">
        <f>SUM(J5:J13)</f>
        <v/>
      </c>
      <c r="K15" s="18">
        <f>AVERAGE(K5:K13)</f>
        <v/>
      </c>
      <c r="L15" s="17">
        <f>SUM(L5:L13)</f>
        <v/>
      </c>
      <c r="M15" s="17">
        <f>SUM(M5:M13)</f>
        <v/>
      </c>
      <c r="N15" s="17">
        <f>SUM(N5:N13)</f>
        <v/>
      </c>
      <c r="O15" s="17">
        <f>SUM(O5:O13)</f>
        <v/>
      </c>
      <c r="P15" s="16">
        <f>AVERAGE(P5:P13)</f>
        <v/>
      </c>
    </row>
  </sheetData>
  <mergeCells count="2">
    <mergeCell ref="A1:P1"/>
    <mergeCell ref="A2:P2"/>
  </mergeCells>
  <conditionalFormatting sqref="O5:O13">
    <cfRule type="cellIs" priority="1" operator="lessThan" dxfId="0">
      <formula>0</formula>
    </cfRule>
    <cfRule type="cellIs" priority="2" operator="greaterThanOrEqual" dxfId="1">
      <formula>0</formula>
    </cfRule>
  </conditionalFormatting>
  <dataValidations count="1">
    <dataValidation sqref="I5:I13 K5:K13" showErrorMessage="1" showInputMessage="1" allowBlank="1" errorTitle="Ungültiger Wert" error="Bitte einen Prozentsatz zwischen 0% und 100% eingeben." type="decimal" operator="between">
      <formula1>0</formula1>
      <formula2>1</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40" customWidth="1" min="1" max="1"/>
    <col width="20" customWidth="1" min="2" max="2"/>
    <col width="14" customWidth="1" min="3" max="3"/>
    <col width="14" customWidth="1" min="4" max="4"/>
    <col width="14" customWidth="1" min="5" max="5"/>
    <col width="14" customWidth="1" min="6" max="6"/>
  </cols>
  <sheetData>
    <row r="1" ht="26" customHeight="1">
      <c r="A1" s="1" t="inlineStr">
        <is>
          <t>Zusammenfassung &amp; Kennzahlen – Residualwertverfahren</t>
        </is>
      </c>
    </row>
    <row r="3">
      <c r="A3" s="3" t="inlineStr">
        <is>
          <t>Kennzahl</t>
        </is>
      </c>
      <c r="B3" s="3" t="inlineStr">
        <is>
          <t>Wert</t>
        </is>
      </c>
    </row>
    <row r="4">
      <c r="A4" s="5" t="inlineStr">
        <is>
          <t>Anzahl Objekte</t>
        </is>
      </c>
      <c r="B4" s="19">
        <f>COUNTA(Immobiliendaten!B5:B13)</f>
        <v/>
      </c>
    </row>
    <row r="5">
      <c r="A5" s="5" t="inlineStr">
        <is>
          <t>Gesamter Ertragswert (€)</t>
        </is>
      </c>
      <c r="B5" s="20">
        <f>SUM(Immobiliendaten!F5:F13)</f>
        <v/>
      </c>
    </row>
    <row r="6">
      <c r="A6" s="5" t="inlineStr">
        <is>
          <t>Gesamte Herstellungskosten (€)</t>
        </is>
      </c>
      <c r="B6" s="21">
        <f>SUM(Immobiliendaten!N5:N13)</f>
        <v/>
      </c>
    </row>
    <row r="7">
      <c r="A7" s="5" t="inlineStr">
        <is>
          <t>Gesamter Bodenwert (Residualwert) (€)</t>
        </is>
      </c>
      <c r="B7" s="20">
        <f>SUM(Immobiliendaten!O5:O13)</f>
        <v/>
      </c>
    </row>
    <row r="8">
      <c r="A8" s="5" t="inlineStr">
        <is>
          <t>Durchschnittlicher Bodenwert pro m² (€/m²)</t>
        </is>
      </c>
      <c r="B8" s="22">
        <f>AVERAGE(Immobiliendaten!P5:P13)</f>
        <v/>
      </c>
    </row>
    <row r="9">
      <c r="A9" s="5" t="inlineStr">
        <is>
          <t>Höchster Bodenwert (€)</t>
        </is>
      </c>
      <c r="B9" s="20">
        <f>MAX(Immobiliendaten!O5:O13)</f>
        <v/>
      </c>
    </row>
    <row r="10">
      <c r="A10" s="5" t="inlineStr">
        <is>
          <t>Niedrigster Bodenwert (€)</t>
        </is>
      </c>
      <c r="B10" s="21">
        <f>MIN(Immobiliendaten!O5:O13)</f>
        <v/>
      </c>
    </row>
    <row r="11">
      <c r="A11" s="5" t="inlineStr">
        <is>
          <t>Anteil Herstellungskosten am Ertragswert (%)</t>
        </is>
      </c>
      <c r="B11" s="23">
        <f>IFERROR(SUM(Immobiliendaten!N5:N13)/SUM(Immobiliendaten!F5:F13),0)</f>
        <v/>
      </c>
    </row>
    <row r="14">
      <c r="A14" s="24" t="inlineStr">
        <is>
          <t>Objekt</t>
        </is>
      </c>
      <c r="B14" s="24" t="inlineStr">
        <is>
          <t>Bodenwert (€)</t>
        </is>
      </c>
    </row>
    <row r="15">
      <c r="A15" s="25">
        <f>Immobiliendaten!B5</f>
        <v/>
      </c>
      <c r="B15" s="26">
        <f>Immobiliendaten!O5</f>
        <v/>
      </c>
    </row>
    <row r="16">
      <c r="A16" s="25">
        <f>Immobiliendaten!B6</f>
        <v/>
      </c>
      <c r="B16" s="26">
        <f>Immobiliendaten!O6</f>
        <v/>
      </c>
    </row>
    <row r="17">
      <c r="A17" s="25">
        <f>Immobiliendaten!B7</f>
        <v/>
      </c>
      <c r="B17" s="26">
        <f>Immobiliendaten!O7</f>
        <v/>
      </c>
    </row>
    <row r="18">
      <c r="A18" s="25">
        <f>Immobiliendaten!B8</f>
        <v/>
      </c>
      <c r="B18" s="26">
        <f>Immobiliendaten!O8</f>
        <v/>
      </c>
    </row>
    <row r="19">
      <c r="A19" s="25">
        <f>Immobiliendaten!B9</f>
        <v/>
      </c>
      <c r="B19" s="26">
        <f>Immobiliendaten!O9</f>
        <v/>
      </c>
    </row>
    <row r="20">
      <c r="A20" s="25">
        <f>Immobiliendaten!B10</f>
        <v/>
      </c>
      <c r="B20" s="26">
        <f>Immobiliendaten!O10</f>
        <v/>
      </c>
    </row>
    <row r="21">
      <c r="A21" s="25">
        <f>Immobiliendaten!B11</f>
        <v/>
      </c>
      <c r="B21" s="26">
        <f>Immobiliendaten!O11</f>
        <v/>
      </c>
    </row>
    <row r="22">
      <c r="A22" s="25">
        <f>Immobiliendaten!B12</f>
        <v/>
      </c>
      <c r="B22" s="26">
        <f>Immobiliendaten!O12</f>
        <v/>
      </c>
    </row>
    <row r="23">
      <c r="A23" s="25">
        <f>Immobiliendaten!B13</f>
        <v/>
      </c>
      <c r="B23" s="26">
        <f>Immobiliendaten!O13</f>
        <v/>
      </c>
    </row>
    <row r="25">
      <c r="A25" s="24" t="inlineStr">
        <is>
          <t>Kostenbestandteil (Durchschnitt)</t>
        </is>
      </c>
      <c r="B25" s="24" t="inlineStr">
        <is>
          <t>Betrag (€)</t>
        </is>
      </c>
    </row>
    <row r="26">
      <c r="A26" s="25" t="inlineStr">
        <is>
          <t>Baukosten</t>
        </is>
      </c>
      <c r="B26" s="27">
        <f>AVERAGE(Immobiliendaten!H5:H13)</f>
        <v/>
      </c>
    </row>
    <row r="27">
      <c r="A27" s="25" t="inlineStr">
        <is>
          <t>Baunebenkosten</t>
        </is>
      </c>
      <c r="B27" s="27">
        <f>AVERAGE(Immobiliendaten!J5:J13)</f>
        <v/>
      </c>
    </row>
    <row r="28">
      <c r="A28" s="25" t="inlineStr">
        <is>
          <t>Gewinn-/Risikozuschlag</t>
        </is>
      </c>
      <c r="B28" s="27">
        <f>AVERAGE(Immobiliendaten!L5:L13)</f>
        <v/>
      </c>
    </row>
    <row r="29">
      <c r="A29" s="25" t="inlineStr">
        <is>
          <t>Finanzierungskosten</t>
        </is>
      </c>
      <c r="B29" s="27">
        <f>AVERAGE(Immobiliendaten!M5:M13)</f>
        <v/>
      </c>
    </row>
    <row r="30">
      <c r="A30" s="25" t="inlineStr">
        <is>
          <t>Bodenwert (Residualwert)</t>
        </is>
      </c>
      <c r="B30" s="27">
        <f>AVERAGE(Immobiliendaten!O5:O13)</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100" customWidth="1" min="2" max="2"/>
  </cols>
  <sheetData>
    <row r="1" ht="26" customHeight="1">
      <c r="A1" s="1" t="inlineStr">
        <is>
          <t>Hinweise zum Residualwertverfahren</t>
        </is>
      </c>
    </row>
    <row r="3">
      <c r="A3" s="3" t="inlineStr">
        <is>
          <t>Bereich</t>
        </is>
      </c>
      <c r="B3" s="3" t="inlineStr">
        <is>
          <t>Erläuterung</t>
        </is>
      </c>
    </row>
    <row r="4" ht="46" customHeight="1">
      <c r="A4" s="28" t="inlineStr">
        <is>
          <t>Methodik</t>
        </is>
      </c>
      <c r="B4" s="29" t="inlineStr">
        <is>
          <t>Das Residualwertverfahren ermittelt den Bodenwert eines Grundstücks, indem von dem nach Fertigstellung erzielbaren Ertragswert (Marktwert) die gesamten Herstellungskosten des Bauprojekts abgezogen werden. Der verbleibende Restbetrag (Residuum) entspricht dem maximal tragbaren Bodenwert.</t>
        </is>
      </c>
    </row>
    <row r="5" ht="46" customHeight="1">
      <c r="A5" s="30" t="inlineStr">
        <is>
          <t>Sheet 'Immobiliendaten'</t>
        </is>
      </c>
      <c r="B5" s="31" t="inlineStr">
        <is>
          <t>Enthält 9 Beispielobjekte mit Grundstücksfläche, Bruttogeschossfläche (BGF), Verkaufspreis, Baukosten, Baunebenkosten, Gewinn-/Risikozuschlag und Finanzierungskosten. Der Bodenwert wird automatisch berechnet (Spalte O).</t>
        </is>
      </c>
    </row>
    <row r="6" ht="46" customHeight="1">
      <c r="A6" s="28" t="inlineStr">
        <is>
          <t>Spalte F – Ertragswert</t>
        </is>
      </c>
      <c r="B6" s="29" t="inlineStr">
        <is>
          <t>Ertragswert nach Fertigstellung = Bruttogeschossfläche × Verkaufspreis pro m².</t>
        </is>
      </c>
    </row>
    <row r="7" ht="46" customHeight="1">
      <c r="A7" s="30" t="inlineStr">
        <is>
          <t>Spalte H – Baukosten gesamt</t>
        </is>
      </c>
      <c r="B7" s="31" t="inlineStr">
        <is>
          <t>Baukosten gesamt = Bruttogeschossfläche × Baukosten pro m².</t>
        </is>
      </c>
    </row>
    <row r="8" ht="46" customHeight="1">
      <c r="A8" s="28" t="inlineStr">
        <is>
          <t>Spalte I/K – Prozentwerte</t>
        </is>
      </c>
      <c r="B8" s="29" t="inlineStr">
        <is>
          <t>Gelb hinterlegte Zellen sind Eingabefelder (Baunebenkosten % und Gewinn-/Risikozuschlag %). Werte müssen zwischen 0% und 100% liegen (Dropdown-Prüfung aktiv).</t>
        </is>
      </c>
    </row>
    <row r="9" ht="46" customHeight="1">
      <c r="A9" s="30" t="inlineStr">
        <is>
          <t>Spalte N – Gesamtherstellungskosten</t>
        </is>
      </c>
      <c r="B9" s="31" t="inlineStr">
        <is>
          <t>Summe aus Baukosten, Baunebenkosten, Gewinn-/Risikozuschlag und Finanzierungskosten.</t>
        </is>
      </c>
    </row>
    <row r="10" ht="46" customHeight="1">
      <c r="A10" s="28" t="inlineStr">
        <is>
          <t>Spalte O – Bodenwert (Residualwert)</t>
        </is>
      </c>
      <c r="B10" s="29" t="inlineStr">
        <is>
          <t>Ertragswert minus Gesamtherstellungskosten. Negative Werte (rot markiert) zeigen ein unwirtschaftliches Projekt an, positive Werte (grün) einen tragfähigen Bodenwert.</t>
        </is>
      </c>
    </row>
    <row r="11" ht="46" customHeight="1">
      <c r="A11" s="30" t="inlineStr">
        <is>
          <t>Spalte P – Bodenwert pro m²</t>
        </is>
      </c>
      <c r="B11" s="31" t="inlineStr">
        <is>
          <t>Bodenwert bezogen auf die Grundstücksfläche – wichtig für den Vergleich unterschiedlich großer Grundstücke.</t>
        </is>
      </c>
    </row>
    <row r="12" ht="46" customHeight="1">
      <c r="A12" s="28" t="inlineStr">
        <is>
          <t>Sheet 'Zusammenfassung'</t>
        </is>
      </c>
      <c r="B12" s="29" t="inlineStr">
        <is>
          <t>Zeigt aggregierte Kennzahlen (Summen, Durchschnitte, Minimum/Maximum) sowie ein Balkendiagramm des Bodenwerts je Objekt und ein Kreisdiagramm der durchschnittlichen Kostenstruktur.</t>
        </is>
      </c>
    </row>
    <row r="13" ht="46" customHeight="1">
      <c r="A13" s="30" t="inlineStr">
        <is>
          <t>Anpassung</t>
        </is>
      </c>
      <c r="B13" s="31" t="inlineStr">
        <is>
          <t>Alle gelben Felder sowie die Rohdaten in Spalten C, D, E, G und M können angepasst werden. Alle Formeln aktualisieren sich automatisch.</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2026-07-18T14:36:26Z</dcterms:created>
  <dcterms:modified xmlns:dcterms="http://purl.org/dc/terms/" xmlns:xsi="http://www.w3.org/2001/XMLSchema-instance" xsi:type="dcterms:W3CDTF">2026-07-18T14:36:26Z</dcterms:modified>
</cp:coreProperties>
</file>