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berweisung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TT.MM.JJJJ"/>
    <numFmt numFmtId="166" formatCode="#.##0,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/>
    </xf>
    <xf numFmtId="166" fontId="4" fillId="5" borderId="1" pivotButton="0" quotePrefix="0" xfId="0"/>
    <xf numFmtId="0" fontId="3" fillId="0" borderId="0" pivotButton="0" quotePrefix="0" xfId="0"/>
    <xf numFmtId="1" fontId="3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0" fontId="0" fillId="6" borderId="1" applyAlignment="1" pivotButton="0" quotePrefix="0" xfId="0">
      <alignment horizontal="center" vertical="center"/>
    </xf>
    <xf numFmtId="0" fontId="3" fillId="3" borderId="1" pivotButton="0" quotePrefix="0" xfId="0"/>
    <xf numFmtId="166" fontId="4" fillId="3" borderId="1" applyAlignment="1" pivotButton="0" quotePrefix="0" xfId="0">
      <alignment horizontal="center" vertical="center"/>
    </xf>
    <xf numFmtId="0" fontId="3" fillId="4" borderId="1" pivotButton="0" quotePrefix="0" xfId="0"/>
    <xf numFmtId="1" fontId="4" fillId="4" borderId="1" applyAlignment="1" pivotButton="0" quotePrefix="0" xfId="0">
      <alignment horizontal="center" vertical="center"/>
    </xf>
    <xf numFmtId="1" fontId="4" fillId="3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0" fontId="5" fillId="5" borderId="1" pivotButton="0" quotePrefix="0" xfId="0"/>
    <xf numFmtId="166" fontId="3" fillId="3" borderId="1" pivotButton="0" quotePrefix="0" xfId="0"/>
    <xf numFmtId="166" fontId="3" fillId="4" borderId="1" pivotButton="0" quotePrefix="0" xfId="0"/>
    <xf numFmtId="166" fontId="5" fillId="5" borderId="1" pivotButton="0" quotePrefix="0" xfId="0"/>
    <xf numFmtId="1" fontId="3" fillId="3" borderId="1" pivotButton="0" quotePrefix="0" xfId="0"/>
    <xf numFmtId="1" fontId="3" fillId="4" borderId="1" pivotButton="0" quotePrefix="0" xfId="0"/>
    <xf numFmtId="0" fontId="2" fillId="2" borderId="1" pivotButton="0" quotePrefix="0" xfId="0"/>
    <xf numFmtId="0" fontId="4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</cellXfs>
  <cellStyles count="1">
    <cellStyle name="Normal" xfId="0" builtinId="0" hidden="0"/>
  </cellStyles>
  <dxfs count="4">
    <dxf>
      <font>
        <b val="1"/>
        <color rgb="0022C55E"/>
      </font>
    </dxf>
    <dxf>
      <font>
        <b val="1"/>
        <color rgb="00D4A017"/>
      </font>
    </dxf>
    <dxf>
      <font>
        <b val="1"/>
        <color rgb="00DC2626"/>
      </font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Kategorie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'Dashboard'!$A$13:$A$21</f>
            </numRef>
          </cat>
          <val>
            <numRef>
              <f>'Dashboard'!$B$13:$B$21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Anzahl nach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'Dashboard'!B21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'Dashboard'!$A$22:$A$24</f>
            </numRef>
          </cat>
          <val>
            <numRef>
              <f>'Dashboard'!$B$22:$B$24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24" customWidth="1" min="4" max="4"/>
    <col width="22" customWidth="1" min="5" max="5"/>
    <col width="24" customWidth="1" min="6" max="6"/>
    <col width="14" customWidth="1" min="7" max="7"/>
    <col width="30" customWidth="1" min="8" max="8"/>
    <col width="16" customWidth="1" min="9" max="9"/>
    <col width="12" customWidth="1" min="10" max="10"/>
    <col width="12" customWidth="1" min="11" max="11"/>
    <col width="11" customWidth="1" min="12" max="12"/>
  </cols>
  <sheetData>
    <row r="1" ht="26" customHeight="1">
      <c r="A1" s="1" t="inlineStr">
        <is>
          <t>SEPA-Überweisungen – Übersicht 2026</t>
        </is>
      </c>
    </row>
    <row r="3">
      <c r="A3" s="2" t="inlineStr">
        <is>
          <t>Nr.</t>
        </is>
      </c>
      <c r="B3" s="2" t="inlineStr">
        <is>
          <t>Datum</t>
        </is>
      </c>
      <c r="C3" s="2" t="inlineStr">
        <is>
          <t>Auftraggeber</t>
        </is>
      </c>
      <c r="D3" s="2" t="inlineStr">
        <is>
          <t>IBAN Auftraggeber</t>
        </is>
      </c>
      <c r="E3" s="2" t="inlineStr">
        <is>
          <t>Empfänger</t>
        </is>
      </c>
      <c r="F3" s="2" t="inlineStr">
        <is>
          <t>IBAN Empfänger</t>
        </is>
      </c>
      <c r="G3" s="2" t="inlineStr">
        <is>
          <t>BIC</t>
        </is>
      </c>
      <c r="H3" s="2" t="inlineStr">
        <is>
          <t>Verwendungszweck</t>
        </is>
      </c>
      <c r="I3" s="2" t="inlineStr">
        <is>
          <t>Kategorie</t>
        </is>
      </c>
      <c r="J3" s="2" t="inlineStr">
        <is>
          <t>Betrag</t>
        </is>
      </c>
      <c r="K3" s="2" t="inlineStr">
        <is>
          <t>Status</t>
        </is>
      </c>
      <c r="L3" s="2" t="inlineStr">
        <is>
          <t>Auffällig?</t>
        </is>
      </c>
    </row>
    <row r="4">
      <c r="A4" s="3" t="n">
        <v>1</v>
      </c>
      <c r="B4" s="4" t="n">
        <v>46027</v>
      </c>
      <c r="C4" s="5" t="inlineStr">
        <is>
          <t>Thomas Weber</t>
        </is>
      </c>
      <c r="D4" s="5" t="inlineStr">
        <is>
          <t>DE12500105170648489890</t>
        </is>
      </c>
      <c r="E4" s="5" t="inlineStr">
        <is>
          <t>Stadtwerke München</t>
        </is>
      </c>
      <c r="F4" s="3" t="inlineStr">
        <is>
          <t>DE44500105175407324931</t>
        </is>
      </c>
      <c r="G4" s="3" t="inlineStr">
        <is>
          <t>SOBKDEB1XXX</t>
        </is>
      </c>
      <c r="H4" s="5" t="inlineStr">
        <is>
          <t>Stromrechnung Januar 2026</t>
        </is>
      </c>
      <c r="I4" s="3" t="inlineStr">
        <is>
          <t>Nebenkosten</t>
        </is>
      </c>
      <c r="J4" s="6" t="n">
        <v>145.3</v>
      </c>
      <c r="K4" s="3" t="inlineStr">
        <is>
          <t>Ausgeführt</t>
        </is>
      </c>
      <c r="L4" s="3">
        <f>IF(OR(J4&gt;500,K4="Storniert"),"Ja","Nein")</f>
        <v/>
      </c>
    </row>
    <row r="5">
      <c r="A5" s="7" t="n">
        <v>2</v>
      </c>
      <c r="B5" s="8" t="n">
        <v>46032</v>
      </c>
      <c r="C5" s="9" t="inlineStr">
        <is>
          <t>Anna Schmidt</t>
        </is>
      </c>
      <c r="D5" s="9" t="inlineStr">
        <is>
          <t>DE89370400440532013000</t>
        </is>
      </c>
      <c r="E5" s="9" t="inlineStr">
        <is>
          <t>Vermieter Müller GmbH</t>
        </is>
      </c>
      <c r="F5" s="7" t="inlineStr">
        <is>
          <t>DE27100777770209299700</t>
        </is>
      </c>
      <c r="G5" s="7" t="inlineStr">
        <is>
          <t>NORSDE51XXX</t>
        </is>
      </c>
      <c r="H5" s="9" t="inlineStr">
        <is>
          <t>Miete Februar 2026</t>
        </is>
      </c>
      <c r="I5" s="7" t="inlineStr">
        <is>
          <t>Miete</t>
        </is>
      </c>
      <c r="J5" s="10" t="n">
        <v>890</v>
      </c>
      <c r="K5" s="7" t="inlineStr">
        <is>
          <t>Ausgeführt</t>
        </is>
      </c>
      <c r="L5" s="7">
        <f>IF(OR(J5&gt;500,K5="Storniert"),"Ja","Nein")</f>
        <v/>
      </c>
    </row>
    <row r="6">
      <c r="A6" s="3" t="n">
        <v>3</v>
      </c>
      <c r="B6" s="4" t="n">
        <v>46056</v>
      </c>
      <c r="C6" s="5" t="inlineStr">
        <is>
          <t>Michael Fischer</t>
        </is>
      </c>
      <c r="D6" s="5" t="inlineStr">
        <is>
          <t>DE55120300000012345678</t>
        </is>
      </c>
      <c r="E6" s="5" t="inlineStr">
        <is>
          <t>Fitnessstudio FitLife</t>
        </is>
      </c>
      <c r="F6" s="3" t="inlineStr">
        <is>
          <t>DE33500105172937584700</t>
        </is>
      </c>
      <c r="G6" s="3" t="inlineStr">
        <is>
          <t>COBADEFFXXX</t>
        </is>
      </c>
      <c r="H6" s="5" t="inlineStr">
        <is>
          <t>Mitgliedsbeitrag Februar</t>
        </is>
      </c>
      <c r="I6" s="3" t="inlineStr">
        <is>
          <t>Freizeit</t>
        </is>
      </c>
      <c r="J6" s="6" t="n">
        <v>49.9</v>
      </c>
      <c r="K6" s="3" t="inlineStr">
        <is>
          <t>Ausgeführt</t>
        </is>
      </c>
      <c r="L6" s="3">
        <f>IF(OR(J6&gt;500,K6="Storniert"),"Ja","Nein")</f>
        <v/>
      </c>
    </row>
    <row r="7">
      <c r="A7" s="7" t="n">
        <v>4</v>
      </c>
      <c r="B7" s="8" t="n">
        <v>46068</v>
      </c>
      <c r="C7" s="9" t="inlineStr">
        <is>
          <t>Julia Wagner</t>
        </is>
      </c>
      <c r="D7" s="9" t="inlineStr">
        <is>
          <t>DE02120300001234567890</t>
        </is>
      </c>
      <c r="E7" s="9" t="inlineStr">
        <is>
          <t>Deutsche Telekom AG</t>
        </is>
      </c>
      <c r="F7" s="7" t="inlineStr">
        <is>
          <t>DE68210500002000345678</t>
        </is>
      </c>
      <c r="G7" s="7" t="inlineStr">
        <is>
          <t>GENODEF1S12</t>
        </is>
      </c>
      <c r="H7" s="9" t="inlineStr">
        <is>
          <t>Telefon- und Internetrechnung</t>
        </is>
      </c>
      <c r="I7" s="7" t="inlineStr">
        <is>
          <t>Telekommunikation</t>
        </is>
      </c>
      <c r="J7" s="10" t="n">
        <v>59.99</v>
      </c>
      <c r="K7" s="7" t="inlineStr">
        <is>
          <t>Offen</t>
        </is>
      </c>
      <c r="L7" s="7">
        <f>IF(OR(J7&gt;500,K7="Storniert"),"Ja","Nein")</f>
        <v/>
      </c>
    </row>
    <row r="8">
      <c r="A8" s="3" t="n">
        <v>5</v>
      </c>
      <c r="B8" s="4" t="n">
        <v>46082</v>
      </c>
      <c r="C8" s="5" t="inlineStr">
        <is>
          <t>Lukas Becker</t>
        </is>
      </c>
      <c r="D8" s="5" t="inlineStr">
        <is>
          <t>DE44500105175407324900</t>
        </is>
      </c>
      <c r="E8" s="5" t="inlineStr">
        <is>
          <t>Autohaus Leipzig KG</t>
        </is>
      </c>
      <c r="F8" s="3" t="inlineStr">
        <is>
          <t>DE21500700100095200100</t>
        </is>
      </c>
      <c r="G8" s="3" t="inlineStr">
        <is>
          <t>DEUTDEDBXXX</t>
        </is>
      </c>
      <c r="H8" s="5" t="inlineStr">
        <is>
          <t>Kfz-Werkstattrechnung</t>
        </is>
      </c>
      <c r="I8" s="3" t="inlineStr">
        <is>
          <t>Fahrzeug</t>
        </is>
      </c>
      <c r="J8" s="6" t="n">
        <v>620.5</v>
      </c>
      <c r="K8" s="3" t="inlineStr">
        <is>
          <t>Ausgeführt</t>
        </is>
      </c>
      <c r="L8" s="3">
        <f>IF(OR(J8&gt;500,K8="Storniert"),"Ja","Nein")</f>
        <v/>
      </c>
    </row>
    <row r="9">
      <c r="A9" s="7" t="n">
        <v>6</v>
      </c>
      <c r="B9" s="8" t="n">
        <v>46093</v>
      </c>
      <c r="C9" s="9" t="inlineStr">
        <is>
          <t>Sabine Hoffmann</t>
        </is>
      </c>
      <c r="D9" s="9" t="inlineStr">
        <is>
          <t>DE73500105172093857402</t>
        </is>
      </c>
      <c r="E9" s="9" t="inlineStr">
        <is>
          <t>Krankenkasse TK</t>
        </is>
      </c>
      <c r="F9" s="7" t="inlineStr">
        <is>
          <t>DE12300606010000123456</t>
        </is>
      </c>
      <c r="G9" s="7" t="inlineStr">
        <is>
          <t>GENODED1DKD</t>
        </is>
      </c>
      <c r="H9" s="9" t="inlineStr">
        <is>
          <t>Zusatzbeitrag Krankenversicherung</t>
        </is>
      </c>
      <c r="I9" s="7" t="inlineStr">
        <is>
          <t>Versicherung</t>
        </is>
      </c>
      <c r="J9" s="10" t="n">
        <v>78.2</v>
      </c>
      <c r="K9" s="7" t="inlineStr">
        <is>
          <t>Ausgeführt</t>
        </is>
      </c>
      <c r="L9" s="7">
        <f>IF(OR(J9&gt;500,K9="Storniert"),"Ja","Nein")</f>
        <v/>
      </c>
    </row>
    <row r="10">
      <c r="A10" s="3" t="n">
        <v>7</v>
      </c>
      <c r="B10" s="4" t="n">
        <v>46114</v>
      </c>
      <c r="C10" s="5" t="inlineStr">
        <is>
          <t>Stefan Klein</t>
        </is>
      </c>
      <c r="D10" s="5" t="inlineStr">
        <is>
          <t>DE91500105179329384756</t>
        </is>
      </c>
      <c r="E10" s="5" t="inlineStr">
        <is>
          <t>Amazon EU S.a.r.l.</t>
        </is>
      </c>
      <c r="F10" s="3" t="inlineStr">
        <is>
          <t>DE45500105174327384756</t>
        </is>
      </c>
      <c r="G10" s="3" t="inlineStr">
        <is>
          <t>COBADEFFXXX</t>
        </is>
      </c>
      <c r="H10" s="5" t="inlineStr">
        <is>
          <t>Online-Bestellung Elektronik</t>
        </is>
      </c>
      <c r="I10" s="3" t="inlineStr">
        <is>
          <t>Sonstiges</t>
        </is>
      </c>
      <c r="J10" s="6" t="n">
        <v>249.99</v>
      </c>
      <c r="K10" s="3" t="inlineStr">
        <is>
          <t>Offen</t>
        </is>
      </c>
      <c r="L10" s="3">
        <f>IF(OR(J10&gt;500,K10="Storniert"),"Ja","Nein")</f>
        <v/>
      </c>
    </row>
    <row r="11">
      <c r="A11" s="7" t="n">
        <v>8</v>
      </c>
      <c r="B11" s="8" t="n">
        <v>46132</v>
      </c>
      <c r="C11" s="9" t="inlineStr">
        <is>
          <t>Laura Neumann</t>
        </is>
      </c>
      <c r="D11" s="9" t="inlineStr">
        <is>
          <t>DE37500105179087564321</t>
        </is>
      </c>
      <c r="E11" s="9" t="inlineStr">
        <is>
          <t>Stadt Köln – Kfz-Steuer</t>
        </is>
      </c>
      <c r="F11" s="7" t="inlineStr">
        <is>
          <t>DE05300500000012340000</t>
        </is>
      </c>
      <c r="G11" s="7" t="inlineStr">
        <is>
          <t>COKSDE33XXX</t>
        </is>
      </c>
      <c r="H11" s="9" t="inlineStr">
        <is>
          <t>Kraftfahrzeugsteuer 2026</t>
        </is>
      </c>
      <c r="I11" s="7" t="inlineStr">
        <is>
          <t>Steuern</t>
        </is>
      </c>
      <c r="J11" s="10" t="n">
        <v>132</v>
      </c>
      <c r="K11" s="7" t="inlineStr">
        <is>
          <t>Ausgeführt</t>
        </is>
      </c>
      <c r="L11" s="7">
        <f>IF(OR(J11&gt;500,K11="Storniert"),"Ja","Nein")</f>
        <v/>
      </c>
    </row>
    <row r="12">
      <c r="A12" s="3" t="n">
        <v>9</v>
      </c>
      <c r="B12" s="4" t="n">
        <v>46148</v>
      </c>
      <c r="C12" s="5" t="inlineStr">
        <is>
          <t>Thomas Weber</t>
        </is>
      </c>
      <c r="D12" s="5" t="inlineStr">
        <is>
          <t>DE12500105170648489890</t>
        </is>
      </c>
      <c r="E12" s="5" t="inlineStr">
        <is>
          <t>Versicherung Allianz SE</t>
        </is>
      </c>
      <c r="F12" s="3" t="inlineStr">
        <is>
          <t>DE29500105175021837465</t>
        </is>
      </c>
      <c r="G12" s="3" t="inlineStr">
        <is>
          <t>ALDEDE33XXX</t>
        </is>
      </c>
      <c r="H12" s="5" t="inlineStr">
        <is>
          <t>Hausratversicherung Jahresbeitrag</t>
        </is>
      </c>
      <c r="I12" s="3" t="inlineStr">
        <is>
          <t>Versicherung</t>
        </is>
      </c>
      <c r="J12" s="6" t="n">
        <v>210.75</v>
      </c>
      <c r="K12" s="3" t="inlineStr">
        <is>
          <t>Storniert</t>
        </is>
      </c>
      <c r="L12" s="3">
        <f>IF(OR(J12&gt;500,K12="Storniert"),"Ja","Nein")</f>
        <v/>
      </c>
    </row>
    <row r="13">
      <c r="A13" s="7" t="n">
        <v>10</v>
      </c>
      <c r="B13" s="8" t="n">
        <v>46160</v>
      </c>
      <c r="C13" s="9" t="inlineStr">
        <is>
          <t>Anna Schmidt</t>
        </is>
      </c>
      <c r="D13" s="9" t="inlineStr">
        <is>
          <t>DE89370400440532013000</t>
        </is>
      </c>
      <c r="E13" s="9" t="inlineStr">
        <is>
          <t>Sparkasse Frankfurt</t>
        </is>
      </c>
      <c r="F13" s="7" t="inlineStr">
        <is>
          <t>DE60500105000123456789</t>
        </is>
      </c>
      <c r="G13" s="7" t="inlineStr">
        <is>
          <t>HELADEF1822</t>
        </is>
      </c>
      <c r="H13" s="9" t="inlineStr">
        <is>
          <t>Sparplan Einzahlung Mai</t>
        </is>
      </c>
      <c r="I13" s="7" t="inlineStr">
        <is>
          <t>Sparen</t>
        </is>
      </c>
      <c r="J13" s="10" t="n">
        <v>300</v>
      </c>
      <c r="K13" s="7" t="inlineStr">
        <is>
          <t>Ausgeführt</t>
        </is>
      </c>
      <c r="L13" s="7">
        <f>IF(OR(J13&gt;500,K13="Storniert"),"Ja","Nein")</f>
        <v/>
      </c>
    </row>
    <row r="15">
      <c r="H15" s="11" t="inlineStr">
        <is>
          <t>Gesamtsumme:</t>
        </is>
      </c>
      <c r="J15" s="12">
        <f>SUM(J4:J13)</f>
        <v/>
      </c>
    </row>
    <row r="16">
      <c r="H16" s="13" t="inlineStr">
        <is>
          <t>Anzahl ausgeführt:</t>
        </is>
      </c>
      <c r="J16" s="14">
        <f>COUNTIF(K4:K13,"Ausgeführt")</f>
        <v/>
      </c>
    </row>
    <row r="17">
      <c r="H17" s="13" t="inlineStr">
        <is>
          <t>Anzahl offen:</t>
        </is>
      </c>
      <c r="J17" s="14">
        <f>COUNTIF(K4:K13,"Offen")</f>
        <v/>
      </c>
    </row>
    <row r="18">
      <c r="H18" s="13" t="inlineStr">
        <is>
          <t>Durchschnittsbetrag:</t>
        </is>
      </c>
      <c r="J18" s="15">
        <f>IFERROR(AVERAGE(J4:J13),0)</f>
        <v/>
      </c>
    </row>
    <row r="20">
      <c r="H20" s="16" t="inlineStr">
        <is>
          <t>Suche Nr.:</t>
        </is>
      </c>
      <c r="I20" s="17" t="n">
        <v>4</v>
      </c>
    </row>
    <row r="21">
      <c r="H21" s="13" t="inlineStr">
        <is>
          <t>Empfänger:</t>
        </is>
      </c>
      <c r="I21" s="13">
        <f>IFERROR(VLOOKUP(I20,A4:E13,5,0),"nicht gefunden")</f>
        <v/>
      </c>
    </row>
    <row r="22">
      <c r="H22" s="13" t="inlineStr">
        <is>
          <t>Betrag:</t>
        </is>
      </c>
      <c r="I22" s="15">
        <f>IFERROR(VLOOKUP(I20,A4:J13,10,0),0)</f>
        <v/>
      </c>
    </row>
  </sheetData>
  <mergeCells count="1">
    <mergeCell ref="A1:L1"/>
  </mergeCells>
  <conditionalFormatting sqref="K4:K13">
    <cfRule type="expression" priority="1" dxfId="0" stopIfTrue="1">
      <formula>K4="Ausgeführt"</formula>
    </cfRule>
    <cfRule type="expression" priority="2" dxfId="1" stopIfTrue="1">
      <formula>K4="Offen"</formula>
    </cfRule>
    <cfRule type="expression" priority="3" dxfId="2" stopIfTrue="1">
      <formula>K4="Storniert"</formula>
    </cfRule>
  </conditionalFormatting>
  <conditionalFormatting sqref="L4:L13">
    <cfRule type="expression" priority="4" dxfId="3" stopIfTrue="1">
      <formula>L4="Ja"</formula>
    </cfRule>
  </conditionalFormatting>
  <dataValidations count="2">
    <dataValidation sqref="K4:K13" showErrorMessage="1" showInputMessage="1" allowBlank="1" type="list">
      <formula1>"Ausgeführt,Offen,Storniert"</formula1>
    </dataValidation>
    <dataValidation sqref="I4:I13" showErrorMessage="1" showInputMessage="1" allowBlank="1" type="list">
      <formula1>"Miete,Nebenkosten,Freizeit,Telekommunikation,Fahrzeug,Versicherung,Sonstiges,Steuern,Sparen"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SEPA-Überweisungen – Dashboard</t>
        </is>
      </c>
    </row>
    <row r="3">
      <c r="A3" s="2" t="inlineStr">
        <is>
          <t>Kennzahl</t>
        </is>
      </c>
      <c r="B3" s="2" t="inlineStr">
        <is>
          <t>Wert</t>
        </is>
      </c>
    </row>
    <row r="4">
      <c r="A4" s="18" t="inlineStr">
        <is>
          <t>Gesamtsumme Überweisungen</t>
        </is>
      </c>
      <c r="B4" s="19">
        <f>Überweisungen!J15</f>
        <v/>
      </c>
    </row>
    <row r="5">
      <c r="A5" s="20" t="inlineStr">
        <is>
          <t>Anzahl Überweisungen</t>
        </is>
      </c>
      <c r="B5" s="21">
        <f>COUNTA(Überweisungen!A4:A13)</f>
        <v/>
      </c>
    </row>
    <row r="6">
      <c r="A6" s="18" t="inlineStr">
        <is>
          <t>Anzahl ausgeführt</t>
        </is>
      </c>
      <c r="B6" s="22">
        <f>COUNTIF(Überweisungen!K4:K13,"Ausgeführt")</f>
        <v/>
      </c>
    </row>
    <row r="7">
      <c r="A7" s="20" t="inlineStr">
        <is>
          <t>Anzahl offen</t>
        </is>
      </c>
      <c r="B7" s="21">
        <f>COUNTIF(Überweisungen!K4:K13,"Offen")</f>
        <v/>
      </c>
    </row>
    <row r="8">
      <c r="A8" s="18" t="inlineStr">
        <is>
          <t>Anzahl storniert</t>
        </is>
      </c>
      <c r="B8" s="22">
        <f>COUNTIF(Überweisungen!K4:K13,"Storniert")</f>
        <v/>
      </c>
    </row>
    <row r="9">
      <c r="A9" s="20" t="inlineStr">
        <is>
          <t>Durchschnittsbetrag</t>
        </is>
      </c>
      <c r="B9" s="23">
        <f>IFERROR(AVERAGE(Überweisungen!J4:J13),0)</f>
        <v/>
      </c>
    </row>
    <row r="12">
      <c r="A12" s="24" t="inlineStr">
        <is>
          <t>Kategorie</t>
        </is>
      </c>
      <c r="B12" s="24" t="inlineStr">
        <is>
          <t>Summe Betrag</t>
        </is>
      </c>
    </row>
    <row r="13">
      <c r="A13" s="18" t="inlineStr">
        <is>
          <t>Miete</t>
        </is>
      </c>
      <c r="B13" s="25">
        <f>SUMIF(Überweisungen!$I$4:$I$13,A13,Überweisungen!$J$4:$J$13)</f>
        <v/>
      </c>
    </row>
    <row r="14">
      <c r="A14" s="20" t="inlineStr">
        <is>
          <t>Nebenkosten</t>
        </is>
      </c>
      <c r="B14" s="26">
        <f>SUMIF(Überweisungen!$I$4:$I$13,A14,Überweisungen!$J$4:$J$13)</f>
        <v/>
      </c>
    </row>
    <row r="15">
      <c r="A15" s="18" t="inlineStr">
        <is>
          <t>Freizeit</t>
        </is>
      </c>
      <c r="B15" s="25">
        <f>SUMIF(Überweisungen!$I$4:$I$13,A15,Überweisungen!$J$4:$J$13)</f>
        <v/>
      </c>
    </row>
    <row r="16">
      <c r="A16" s="20" t="inlineStr">
        <is>
          <t>Telekommunikation</t>
        </is>
      </c>
      <c r="B16" s="26">
        <f>SUMIF(Überweisungen!$I$4:$I$13,A16,Überweisungen!$J$4:$J$13)</f>
        <v/>
      </c>
    </row>
    <row r="17">
      <c r="A17" s="18" t="inlineStr">
        <is>
          <t>Fahrzeug</t>
        </is>
      </c>
      <c r="B17" s="25">
        <f>SUMIF(Überweisungen!$I$4:$I$13,A17,Überweisungen!$J$4:$J$13)</f>
        <v/>
      </c>
    </row>
    <row r="18">
      <c r="A18" s="20" t="inlineStr">
        <is>
          <t>Versicherung</t>
        </is>
      </c>
      <c r="B18" s="26">
        <f>SUMIF(Überweisungen!$I$4:$I$13,A18,Überweisungen!$J$4:$J$13)</f>
        <v/>
      </c>
    </row>
    <row r="19">
      <c r="A19" s="18" t="inlineStr">
        <is>
          <t>Sonstiges</t>
        </is>
      </c>
      <c r="B19" s="25">
        <f>SUMIF(Überweisungen!$I$4:$I$13,A19,Überweisungen!$J$4:$J$13)</f>
        <v/>
      </c>
    </row>
    <row r="20">
      <c r="A20" s="20" t="inlineStr">
        <is>
          <t>Steuern</t>
        </is>
      </c>
      <c r="B20" s="26">
        <f>SUMIF(Überweisungen!$I$4:$I$13,A20,Überweisungen!$J$4:$J$13)</f>
        <v/>
      </c>
    </row>
    <row r="21">
      <c r="A21" s="24" t="inlineStr">
        <is>
          <t>Status</t>
        </is>
      </c>
      <c r="B21" s="27" t="inlineStr">
        <is>
          <t>Anzahl</t>
        </is>
      </c>
    </row>
    <row r="22">
      <c r="A22" s="18" t="inlineStr">
        <is>
          <t>Ausgeführt</t>
        </is>
      </c>
      <c r="B22" s="28">
        <f>COUNTIF(Überweisungen!$K$4:$K$13,A22)</f>
        <v/>
      </c>
    </row>
    <row r="23">
      <c r="A23" s="20" t="inlineStr">
        <is>
          <t>Offen</t>
        </is>
      </c>
      <c r="B23" s="29">
        <f>COUNTIF(Überweisungen!$K$4:$K$13,A23)</f>
        <v/>
      </c>
    </row>
    <row r="24">
      <c r="A24" s="18" t="inlineStr">
        <is>
          <t>Storniert</t>
        </is>
      </c>
      <c r="B24" s="28">
        <f>COUNTIF(Überweisungen!$K$4:$K$13,A24)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6" customHeight="1">
      <c r="A1" s="1" t="inlineStr">
        <is>
          <t>Hinweise zur Nutzung dieser Arbeitsmappe</t>
        </is>
      </c>
    </row>
    <row r="3">
      <c r="A3" s="30" t="inlineStr">
        <is>
          <t>Bereich</t>
        </is>
      </c>
      <c r="B3" s="30" t="inlineStr">
        <is>
          <t>Beschreibung</t>
        </is>
      </c>
    </row>
    <row r="4" ht="32" customHeight="1">
      <c r="A4" s="31" t="inlineStr">
        <is>
          <t>Sheet Überweisungen</t>
        </is>
      </c>
      <c r="B4" s="32" t="inlineStr">
        <is>
          <t>Enthält alle SEPA-Überweisungen mit Auftraggeber, IBAN, Empfänger, BIC, Verwendungszweck, Betrag und Status.</t>
        </is>
      </c>
    </row>
    <row r="5" ht="32" customHeight="1">
      <c r="A5" s="33" t="inlineStr">
        <is>
          <t>Spalte IBAN</t>
        </is>
      </c>
      <c r="B5" s="34" t="inlineStr">
        <is>
          <t>IBAN-Nummern sind Beispieldaten im gültigen deutschen Format (DE + 20 Ziffern) und dienen nur zu Demonstrationszwecken.</t>
        </is>
      </c>
    </row>
    <row r="6" ht="32" customHeight="1">
      <c r="A6" s="31" t="inlineStr">
        <is>
          <t>Spalte Kategorie</t>
        </is>
      </c>
      <c r="B6" s="32" t="inlineStr">
        <is>
          <t>Über Dropdown auswählbar (Datenüberprüfung). Wird für die Kategorien-Auswertung im Dashboard verwendet.</t>
        </is>
      </c>
    </row>
    <row r="7" ht="32" customHeight="1">
      <c r="A7" s="33" t="inlineStr">
        <is>
          <t>Spalte Status</t>
        </is>
      </c>
      <c r="B7" s="34" t="inlineStr">
        <is>
          <t>Dropdown mit Ausgeführt/Offen/Storniert. Bedingte Formatierung färbt die Werte automatisch ein.</t>
        </is>
      </c>
    </row>
    <row r="8" ht="32" customHeight="1">
      <c r="A8" s="31" t="inlineStr">
        <is>
          <t>Spalte Auffällig?</t>
        </is>
      </c>
      <c r="B8" s="32" t="inlineStr">
        <is>
          <t>Formel markiert Buchungen automatisch als 'Ja', wenn der Betrag über 500 € liegt oder der Status 'Storniert' ist.</t>
        </is>
      </c>
    </row>
    <row r="9" ht="32" customHeight="1">
      <c r="A9" s="33" t="inlineStr">
        <is>
          <t>Gesamtsumme / Kennzahlen</t>
        </is>
      </c>
      <c r="B9" s="34" t="inlineStr">
        <is>
          <t>Werden automatisch mit SUM, COUNTIF und AVERAGE berechnet und aktualisieren sich bei Änderungen der Daten.</t>
        </is>
      </c>
    </row>
    <row r="10" ht="32" customHeight="1">
      <c r="A10" s="31" t="inlineStr">
        <is>
          <t>Such-Box (VLOOKUP)</t>
        </is>
      </c>
      <c r="B10" s="32" t="inlineStr">
        <is>
          <t>Nummer in der gelben Zelle eintragen, um Empfänger und Betrag per VLOOKUP automatisch anzuzeigen.</t>
        </is>
      </c>
    </row>
    <row r="11" ht="32" customHeight="1">
      <c r="A11" s="33" t="inlineStr">
        <is>
          <t>Sheet Dashboard</t>
        </is>
      </c>
      <c r="B11" s="34" t="inlineStr">
        <is>
          <t>Zeigt zentrale Kennzahlen, eine Kategorien-Auswertung sowie ein Kreis- und ein Balkendiagramm.</t>
        </is>
      </c>
    </row>
    <row r="12" ht="32" customHeight="1">
      <c r="A12" s="31" t="inlineStr">
        <is>
          <t>Bearbeitbare Zellen</t>
        </is>
      </c>
      <c r="B12" s="32" t="inlineStr">
        <is>
          <t>Gelb hinterlegte Zellen (z. B. Such-Box) können frei angepasst werden, ohne Formeln zu zerstören.</t>
        </is>
      </c>
    </row>
    <row r="13" ht="32" customHeight="1">
      <c r="A13" s="33" t="inlineStr">
        <is>
          <t>Allgemeiner Hinweis</t>
        </is>
      </c>
      <c r="B13" s="34" t="inlineStr">
        <is>
          <t>Diese Vorlage dient nur zur Übersicht und Nachverfolgung von SEPA-Überweisungen, nicht als Ersatz für Online-Banking.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2026-07-21T16:51:50Z</dcterms:created>
  <dcterms:modified xmlns:dcterms="http://purl.org/dc/terms/" xmlns:xsi="http://www.w3.org/2001/XMLSchema-instance" xsi:type="dcterms:W3CDTF">2026-07-21T16:51:50Z</dcterms:modified>
</cp:coreProperties>
</file>